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app5.saskatoon.ca\Data_SW\StormWaterMgmt\Storm Water Utility ERU\1. Credit Program\Application\Final Documents\"/>
    </mc:Choice>
  </mc:AlternateContent>
  <workbookProtection workbookAlgorithmName="SHA-512" workbookHashValue="pOSIHtr40B/YcdL+d2VbRtdClwB26cM8t2nS+frrl0DwA5wQooeEi/bcA4leEl83UL6HQZ8o1LAkNXowE8ytXQ==" workbookSaltValue="oQKVSK//g4vf1evXzhHxoQ==" workbookSpinCount="100000" lockStructure="1"/>
  <bookViews>
    <workbookView xWindow="0" yWindow="0" windowWidth="25200" windowHeight="11985"/>
  </bookViews>
  <sheets>
    <sheet name="Info" sheetId="9" r:id="rId1"/>
    <sheet name="Water Quality Improvements" sheetId="8" r:id="rId2"/>
    <sheet name="Peak Flow Reduction" sheetId="6" r:id="rId3"/>
    <sheet name="Onsite Retention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7" l="1"/>
  <c r="B8" i="6"/>
  <c r="B9" i="6"/>
  <c r="B10" i="6"/>
  <c r="B11" i="6"/>
  <c r="B12" i="6"/>
  <c r="B13" i="6"/>
  <c r="B11" i="8"/>
  <c r="D24" i="7" l="1"/>
  <c r="J38" i="9" l="1"/>
  <c r="M38" i="9" s="1"/>
  <c r="P38" i="9" s="1"/>
  <c r="S38" i="9" l="1"/>
  <c r="B19" i="6"/>
  <c r="F24" i="9" l="1"/>
  <c r="G39" i="9" l="1"/>
  <c r="M39" i="9"/>
  <c r="J39" i="9"/>
  <c r="P39" i="9"/>
  <c r="S39" i="9"/>
  <c r="B13" i="7"/>
  <c r="B12" i="7"/>
  <c r="B10" i="7"/>
  <c r="B9" i="7"/>
  <c r="B8" i="7"/>
  <c r="B7" i="7"/>
  <c r="B7" i="6"/>
  <c r="B10" i="8"/>
  <c r="B9" i="8"/>
  <c r="B8" i="8" l="1"/>
  <c r="B12" i="8"/>
  <c r="B13" i="8"/>
  <c r="B7" i="8"/>
  <c r="B18" i="7"/>
  <c r="B19" i="7"/>
  <c r="B20" i="7"/>
  <c r="B21" i="7"/>
  <c r="B22" i="7"/>
  <c r="B17" i="7"/>
  <c r="B18" i="6"/>
  <c r="B20" i="6"/>
  <c r="B21" i="6"/>
  <c r="B22" i="6"/>
  <c r="B17" i="6"/>
  <c r="D24" i="6" s="1"/>
  <c r="B18" i="8"/>
  <c r="B19" i="8"/>
  <c r="B20" i="8"/>
  <c r="B21" i="8"/>
  <c r="B22" i="8"/>
  <c r="B17" i="8"/>
  <c r="D24" i="8" s="1"/>
  <c r="F23" i="9"/>
  <c r="D23" i="7"/>
  <c r="D23" i="6"/>
  <c r="D31" i="6" s="1"/>
  <c r="B24" i="7" l="1"/>
  <c r="B24" i="6"/>
  <c r="B24" i="8"/>
  <c r="C26" i="8" s="1"/>
  <c r="A16" i="6"/>
  <c r="D33" i="6" s="1"/>
  <c r="C28" i="7"/>
  <c r="B23" i="7"/>
  <c r="B23" i="6"/>
  <c r="B23" i="8"/>
  <c r="D23" i="8"/>
  <c r="K33" i="9" l="1"/>
  <c r="P33" i="9" s="1"/>
  <c r="K32" i="9"/>
  <c r="P32" i="9" s="1"/>
  <c r="K34" i="9"/>
  <c r="P34" i="9" s="1"/>
  <c r="K35" i="9" l="1"/>
  <c r="P35" i="9" s="1"/>
  <c r="G40" i="9" l="1"/>
  <c r="J40" i="9"/>
  <c r="J41" i="9" s="1"/>
  <c r="M40" i="9"/>
  <c r="M41" i="9" s="1"/>
  <c r="P40" i="9"/>
  <c r="P41" i="9" s="1"/>
  <c r="S40" i="9"/>
  <c r="S41" i="9" s="1"/>
  <c r="G41" i="9" l="1"/>
  <c r="G42" i="9"/>
</calcChain>
</file>

<file path=xl/comments1.xml><?xml version="1.0" encoding="utf-8"?>
<comments xmlns="http://schemas.openxmlformats.org/spreadsheetml/2006/main">
  <authors>
    <author>Schmidt, Angela (Saskatoon Water)</author>
    <author>Mackay, Zach (TU - Saskatoon Water)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This number is on the Storm Water Utility Bill for the property that the BMP is implemented.  If not available, please leave blank.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Address of the property where the BMP is implemented.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Name of person or company who owns the property the Credit is applied for.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Name of the person filling out the application.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Indicate professional qualifications and position.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Applicant's company or organization.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BMP is a Best Management Practice for onsite storm water management.  For example, Oil and Grit Separator, Onsite Storage with Orifice Control, Permeable Pavement, etc.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The number of ERUs that a non-residential or multi-residential property is assigned is based on the amount of runoff that property produces in comparison to runoff from an average single-unit residential property. The number of ERUs is a function of the size of the property and the type of surface on that property. Properties with a larger area and higher amount of impervious or hard surface will produce more runoff and are assessed a higher number of ERUs.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Input the year that you are applying for the storm water credit.</t>
        </r>
      </text>
    </comment>
  </commentList>
</comments>
</file>

<file path=xl/comments2.xml><?xml version="1.0" encoding="utf-8"?>
<comments xmlns="http://schemas.openxmlformats.org/spreadsheetml/2006/main">
  <authors>
    <author>Mackay, Zach (TU - Saskatoon Water)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</commentList>
</comments>
</file>

<file path=xl/comments3.xml><?xml version="1.0" encoding="utf-8"?>
<comments xmlns="http://schemas.openxmlformats.org/spreadsheetml/2006/main">
  <authors>
    <author>Mackay, Zach (TU - Saskatoon Water)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If all three boxes are filled in, then the value from A will be used.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To be obtained from the detailed design drawings.</t>
        </r>
      </text>
    </comment>
  </commentList>
</comments>
</file>

<file path=xl/comments4.xml><?xml version="1.0" encoding="utf-8"?>
<comments xmlns="http://schemas.openxmlformats.org/spreadsheetml/2006/main">
  <authors>
    <author>Mackay, Zach (TU - Saskatoon Water)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To be obtained from the detailed design drawings.</t>
        </r>
      </text>
    </comment>
  </commentList>
</comments>
</file>

<file path=xl/sharedStrings.xml><?xml version="1.0" encoding="utf-8"?>
<sst xmlns="http://schemas.openxmlformats.org/spreadsheetml/2006/main" count="116" uniqueCount="57">
  <si>
    <t>Account Number:</t>
  </si>
  <si>
    <t>Property Address:</t>
  </si>
  <si>
    <t>Description of BMP:</t>
  </si>
  <si>
    <t>Storm Water Management Onsite Retention Credit Calculations</t>
  </si>
  <si>
    <t>Storm Water Management Peak Flow Reduction Credit Calculations</t>
  </si>
  <si>
    <t>Storm Water Management Water Quality Improvement Credit Calculations</t>
  </si>
  <si>
    <t>Note: A Credit Calculation is to be shown for each BMP</t>
  </si>
  <si>
    <t>Credit Type</t>
  </si>
  <si>
    <t>Maximum Credit</t>
  </si>
  <si>
    <t>Water Quality Improvements</t>
  </si>
  <si>
    <t>Peak Flow Reduction</t>
  </si>
  <si>
    <t>Onsite Retention</t>
  </si>
  <si>
    <t>Total Credits</t>
  </si>
  <si>
    <t>Credit Percentage (Based on Runoff) =</t>
  </si>
  <si>
    <t>The number of ERUs that a non-residential or multi-residential property is assigned is based on the amount of runoff that property produces in comparison to runoff from an average single-unit residential property. The number of ERUs is a function of the size of the property and the type of surface on that property. Properties with a larger area and higher amount of impervious or hard surface will produce more runoff and are assessed a higher number of ERUs.</t>
  </si>
  <si>
    <t>ERUs For Site</t>
  </si>
  <si>
    <r>
      <t>Asphalt/Concrete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</si>
  <si>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Building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</si>
  <si>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Grass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</si>
  <si>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Gravel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</si>
  <si>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Exempt Area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</si>
  <si>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Soil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</si>
  <si>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I declare that all information used in the calculations is true and correct to the best of my knowledge.</t>
  </si>
  <si>
    <t>Date:</t>
  </si>
  <si>
    <t>stormwater@saskatoon.ca</t>
  </si>
  <si>
    <t>Note: A Credit Calculation is to be submitted for each BMP</t>
  </si>
  <si>
    <t>for surface areas for a property that has already been developed.</t>
  </si>
  <si>
    <t>Storm Water Management Credit Calculations Basic Information</t>
  </si>
  <si>
    <r>
      <t xml:space="preserve">Credit Percentage (Based on Runoff) = </t>
    </r>
    <r>
      <rPr>
        <b/>
        <sz val="1"/>
        <color theme="1"/>
        <rFont val="Arial"/>
        <family val="2"/>
      </rPr>
      <t>.</t>
    </r>
  </si>
  <si>
    <r>
      <t>Volume of Water Being Stored (m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) = </t>
    </r>
  </si>
  <si>
    <t>Property Owner:</t>
  </si>
  <si>
    <t>Credit Applied For</t>
  </si>
  <si>
    <t>Note: Evaluation criteria for each BMP is in the Credit Application Guidance Manual.</t>
  </si>
  <si>
    <t>Applicant's Signature:</t>
  </si>
  <si>
    <t>Applicant's Name:</t>
  </si>
  <si>
    <t>Applicant's Company:</t>
  </si>
  <si>
    <t>Applicant's Qualification:</t>
  </si>
  <si>
    <t xml:space="preserve">New Flow Rate From Orifice Control (L/S/ha) = </t>
  </si>
  <si>
    <t>ERU Credit</t>
  </si>
  <si>
    <t>Please fill in Info page first. Fill in all blue boxes. Light green boxes are automatically filled in.</t>
  </si>
  <si>
    <t>Current Site Conditions</t>
  </si>
  <si>
    <t xml:space="preserve">Surfaces that Drains to BMP </t>
  </si>
  <si>
    <t>Post-Development/Current Site Conditions</t>
  </si>
  <si>
    <r>
      <t>B1)  A = The Cross Sectional Area of the Orifice Opening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</si>
  <si>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B2)  H = Height of Ponding Water Over Orifice (m)</t>
  </si>
  <si>
    <t>A)    Flow Rate From Orifice Control (L/s)</t>
  </si>
  <si>
    <t>Attach the Credit Calculation for each BMP to the Credit Application.</t>
  </si>
  <si>
    <r>
      <t>Total Site Area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</si>
  <si>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Please fill in Info page first. Fill in all blue boxes. Light green boxes are automatically filled.</t>
  </si>
  <si>
    <t>Fill in A OR both B1 &amp; B2 below</t>
  </si>
  <si>
    <t>Yearly savings will vary due to rate changes from 2019 to 2022.</t>
  </si>
  <si>
    <t>Yearly Credit Amount</t>
  </si>
  <si>
    <t>Utility Bill with Credit</t>
  </si>
  <si>
    <t>Utility Bill before Credit</t>
  </si>
  <si>
    <t>Year of Credit Application</t>
  </si>
  <si>
    <t xml:space="preserve">Note:  The Storm Water Utility calculates post-development surface areas. You may contact  </t>
  </si>
  <si>
    <t>Savings from 5 year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</si>
</sst>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%"/>
    <numFmt numFmtId="167" formatCode="0.000"/>
    <numFmt numFmtId="168" formatCode="#,##0.0"/>
    <numFmt numFmtId="169" formatCode="&quot;$&quot;#,##0.00"/>
  </numFmts>
  <fonts count="2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name val="Segoe U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color indexed="81"/>
      <name val="Tahoma"/>
      <family val="2"/>
    </font>
    <font>
      <u/>
      <sz val="12"/>
      <color theme="10"/>
      <name val="Arial"/>
      <family val="2"/>
    </font>
    <font>
      <b/>
      <sz val="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9"/>
      <color indexed="81"/>
      <name val="Tahoma"/>
      <family val="2"/>
    </font>
    <font>
      <b/>
      <sz val="1"/>
      <color theme="0"/>
      <name val="Arial"/>
      <family val="2"/>
    </font>
    <font>
      <b/>
      <sz val="1"/>
      <color rgb="FF175E54"/>
      <name val="Arial"/>
      <family val="2"/>
    </font>
    <font>
      <u/>
      <sz val="11.75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75E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ill="1"/>
    <xf numFmtId="164" fontId="4" fillId="0" borderId="0" xfId="2" applyNumberFormat="1" applyFont="1" applyFill="1" applyBorder="1" applyAlignment="1"/>
    <xf numFmtId="166" fontId="0" fillId="0" borderId="0" xfId="0" applyNumberFormat="1" applyFill="1"/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5" fillId="0" borderId="0" xfId="2" applyNumberFormat="1" applyFont="1" applyFill="1" applyBorder="1" applyAlignment="1"/>
    <xf numFmtId="0" fontId="0" fillId="0" borderId="0" xfId="0" applyFont="1" applyFill="1"/>
    <xf numFmtId="0" fontId="0" fillId="4" borderId="5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indent="4"/>
    </xf>
    <xf numFmtId="0" fontId="0" fillId="0" borderId="0" xfId="0" applyFont="1" applyAlignment="1">
      <alignment horizontal="left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/>
    <xf numFmtId="0" fontId="1" fillId="2" borderId="21" xfId="0" applyFont="1" applyFill="1" applyBorder="1" applyAlignment="1"/>
    <xf numFmtId="0" fontId="1" fillId="2" borderId="33" xfId="0" applyFont="1" applyFill="1" applyBorder="1" applyAlignment="1"/>
    <xf numFmtId="166" fontId="0" fillId="5" borderId="5" xfId="0" applyNumberFormat="1" applyFont="1" applyFill="1" applyBorder="1" applyAlignment="1">
      <alignment horizontal="center" vertical="center" wrapText="1"/>
    </xf>
    <xf numFmtId="165" fontId="10" fillId="2" borderId="18" xfId="2" applyNumberFormat="1" applyFont="1" applyFill="1" applyBorder="1" applyAlignment="1">
      <alignment vertical="center" wrapText="1"/>
    </xf>
    <xf numFmtId="165" fontId="10" fillId="2" borderId="38" xfId="2" applyNumberFormat="1" applyFont="1" applyFill="1" applyBorder="1" applyAlignment="1">
      <alignment horizontal="left" vertical="center" wrapText="1"/>
    </xf>
    <xf numFmtId="165" fontId="10" fillId="2" borderId="22" xfId="2" applyNumberFormat="1" applyFont="1" applyFill="1" applyBorder="1" applyAlignment="1">
      <alignment vertical="center" wrapText="1"/>
    </xf>
    <xf numFmtId="165" fontId="10" fillId="2" borderId="39" xfId="2" applyNumberFormat="1" applyFont="1" applyFill="1" applyBorder="1" applyAlignment="1">
      <alignment vertical="center" wrapText="1"/>
    </xf>
    <xf numFmtId="1" fontId="10" fillId="2" borderId="18" xfId="2" applyNumberFormat="1" applyFont="1" applyFill="1" applyBorder="1" applyAlignment="1">
      <alignment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/>
    <xf numFmtId="166" fontId="0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5" fontId="10" fillId="2" borderId="18" xfId="2" applyNumberFormat="1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17" fillId="0" borderId="0" xfId="0" applyNumberFormat="1" applyFont="1" applyFill="1" applyBorder="1" applyAlignment="1">
      <alignment vertical="center"/>
    </xf>
    <xf numFmtId="167" fontId="18" fillId="3" borderId="18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quotePrefix="1"/>
    <xf numFmtId="0" fontId="1" fillId="0" borderId="0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1" fontId="10" fillId="2" borderId="27" xfId="2" applyNumberFormat="1" applyFont="1" applyFill="1" applyBorder="1" applyAlignment="1">
      <alignment horizontal="left" vertical="center"/>
    </xf>
    <xf numFmtId="1" fontId="10" fillId="2" borderId="51" xfId="2" applyNumberFormat="1" applyFont="1" applyFill="1" applyBorder="1" applyAlignment="1">
      <alignment horizontal="left" vertical="center"/>
    </xf>
    <xf numFmtId="1" fontId="10" fillId="2" borderId="28" xfId="2" applyNumberFormat="1" applyFont="1" applyFill="1" applyBorder="1" applyAlignment="1">
      <alignment horizontal="left" vertical="center"/>
    </xf>
    <xf numFmtId="165" fontId="10" fillId="2" borderId="30" xfId="2" applyNumberFormat="1" applyFont="1" applyFill="1" applyBorder="1" applyAlignment="1">
      <alignment horizontal="left" vertical="center"/>
    </xf>
    <xf numFmtId="165" fontId="10" fillId="2" borderId="34" xfId="2" applyNumberFormat="1" applyFont="1" applyFill="1" applyBorder="1" applyAlignment="1">
      <alignment horizontal="left" vertical="center"/>
    </xf>
    <xf numFmtId="165" fontId="10" fillId="2" borderId="31" xfId="2" applyNumberFormat="1" applyFont="1" applyFill="1" applyBorder="1" applyAlignment="1">
      <alignment horizontal="left" vertical="center"/>
    </xf>
    <xf numFmtId="165" fontId="10" fillId="2" borderId="7" xfId="2" applyNumberFormat="1" applyFont="1" applyFill="1" applyBorder="1" applyAlignment="1">
      <alignment horizontal="left" vertical="center"/>
    </xf>
    <xf numFmtId="165" fontId="10" fillId="2" borderId="1" xfId="2" applyNumberFormat="1" applyFont="1" applyFill="1" applyBorder="1" applyAlignment="1">
      <alignment horizontal="left" vertical="center"/>
    </xf>
    <xf numFmtId="165" fontId="10" fillId="2" borderId="29" xfId="2" applyNumberFormat="1" applyFont="1" applyFill="1" applyBorder="1" applyAlignment="1">
      <alignment horizontal="left" vertical="center"/>
    </xf>
    <xf numFmtId="165" fontId="10" fillId="2" borderId="46" xfId="2" applyNumberFormat="1" applyFont="1" applyFill="1" applyBorder="1" applyAlignment="1">
      <alignment horizontal="left" vertical="center"/>
    </xf>
    <xf numFmtId="165" fontId="10" fillId="2" borderId="47" xfId="2" applyNumberFormat="1" applyFont="1" applyFill="1" applyBorder="1" applyAlignment="1">
      <alignment horizontal="left" vertical="center"/>
    </xf>
    <xf numFmtId="165" fontId="10" fillId="2" borderId="48" xfId="2" applyNumberFormat="1" applyFont="1" applyFill="1" applyBorder="1" applyAlignment="1">
      <alignment horizontal="left" vertical="center"/>
    </xf>
    <xf numFmtId="165" fontId="10" fillId="2" borderId="15" xfId="2" applyNumberFormat="1" applyFont="1" applyFill="1" applyBorder="1" applyAlignment="1">
      <alignment horizontal="left" vertical="center"/>
    </xf>
    <xf numFmtId="165" fontId="10" fillId="2" borderId="14" xfId="2" applyNumberFormat="1" applyFont="1" applyFill="1" applyBorder="1" applyAlignment="1">
      <alignment horizontal="left" vertical="center"/>
    </xf>
    <xf numFmtId="165" fontId="10" fillId="2" borderId="13" xfId="2" applyNumberFormat="1" applyFont="1" applyFill="1" applyBorder="1" applyAlignment="1">
      <alignment horizontal="left" vertical="center"/>
    </xf>
    <xf numFmtId="0" fontId="19" fillId="0" borderId="0" xfId="3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8" fontId="0" fillId="4" borderId="42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168" fontId="0" fillId="4" borderId="42" xfId="0" applyNumberFormat="1" applyFont="1" applyFill="1" applyBorder="1" applyAlignment="1" applyProtection="1">
      <alignment horizontal="center" vertical="center"/>
      <protection locked="0"/>
    </xf>
    <xf numFmtId="168" fontId="0" fillId="4" borderId="1" xfId="0" applyNumberFormat="1" applyFont="1" applyFill="1" applyBorder="1" applyAlignment="1" applyProtection="1">
      <alignment horizontal="center" vertical="center"/>
      <protection locked="0"/>
    </xf>
    <xf numFmtId="168" fontId="0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168" fontId="0" fillId="4" borderId="49" xfId="0" applyNumberFormat="1" applyFont="1" applyFill="1" applyBorder="1" applyAlignment="1" applyProtection="1">
      <alignment horizontal="center" vertical="center"/>
      <protection locked="0"/>
    </xf>
    <xf numFmtId="168" fontId="0" fillId="4" borderId="47" xfId="0" applyNumberFormat="1" applyFont="1" applyFill="1" applyBorder="1" applyAlignment="1" applyProtection="1">
      <alignment horizontal="center" vertical="center"/>
      <protection locked="0"/>
    </xf>
    <xf numFmtId="168" fontId="0" fillId="4" borderId="48" xfId="0" applyNumberFormat="1" applyFont="1" applyFill="1" applyBorder="1" applyAlignment="1" applyProtection="1">
      <alignment horizontal="center" vertical="center"/>
      <protection locked="0"/>
    </xf>
    <xf numFmtId="168" fontId="1" fillId="5" borderId="20" xfId="0" applyNumberFormat="1" applyFont="1" applyFill="1" applyBorder="1" applyAlignment="1">
      <alignment horizontal="center"/>
    </xf>
    <xf numFmtId="168" fontId="1" fillId="5" borderId="51" xfId="0" applyNumberFormat="1" applyFont="1" applyFill="1" applyBorder="1" applyAlignment="1">
      <alignment horizontal="center"/>
    </xf>
    <xf numFmtId="168" fontId="1" fillId="5" borderId="28" xfId="0" applyNumberFormat="1" applyFont="1" applyFill="1" applyBorder="1" applyAlignment="1">
      <alignment horizontal="center"/>
    </xf>
    <xf numFmtId="164" fontId="1" fillId="5" borderId="50" xfId="0" applyNumberFormat="1" applyFont="1" applyFill="1" applyBorder="1" applyAlignment="1">
      <alignment horizontal="center"/>
    </xf>
    <xf numFmtId="164" fontId="1" fillId="5" borderId="34" xfId="0" applyNumberFormat="1" applyFont="1" applyFill="1" applyBorder="1" applyAlignment="1">
      <alignment horizontal="center"/>
    </xf>
    <xf numFmtId="164" fontId="1" fillId="5" borderId="31" xfId="0" applyNumberFormat="1" applyFont="1" applyFill="1" applyBorder="1" applyAlignment="1">
      <alignment horizontal="center"/>
    </xf>
    <xf numFmtId="9" fontId="9" fillId="5" borderId="40" xfId="0" applyNumberFormat="1" applyFont="1" applyFill="1" applyBorder="1" applyAlignment="1">
      <alignment horizontal="center" vertical="center" wrapText="1"/>
    </xf>
    <xf numFmtId="9" fontId="9" fillId="5" borderId="0" xfId="0" applyNumberFormat="1" applyFont="1" applyFill="1" applyBorder="1" applyAlignment="1">
      <alignment horizontal="center" vertical="center" wrapText="1"/>
    </xf>
    <xf numFmtId="9" fontId="9" fillId="5" borderId="52" xfId="0" applyNumberFormat="1" applyFont="1" applyFill="1" applyBorder="1" applyAlignment="1">
      <alignment horizontal="center" vertical="center" wrapText="1"/>
    </xf>
    <xf numFmtId="166" fontId="9" fillId="5" borderId="40" xfId="0" applyNumberFormat="1" applyFont="1" applyFill="1" applyBorder="1" applyAlignment="1">
      <alignment horizontal="center" vertical="center" wrapText="1"/>
    </xf>
    <xf numFmtId="166" fontId="9" fillId="5" borderId="0" xfId="0" applyNumberFormat="1" applyFont="1" applyFill="1" applyBorder="1" applyAlignment="1">
      <alignment horizontal="center" vertical="center" wrapText="1"/>
    </xf>
    <xf numFmtId="166" fontId="9" fillId="5" borderId="5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 wrapText="1"/>
    </xf>
    <xf numFmtId="164" fontId="9" fillId="5" borderId="52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51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20" xfId="0" applyNumberFormat="1" applyFont="1" applyFill="1" applyBorder="1" applyAlignment="1" applyProtection="1">
      <alignment horizontal="center" vertical="center"/>
    </xf>
    <xf numFmtId="0" fontId="0" fillId="5" borderId="51" xfId="0" applyNumberFormat="1" applyFont="1" applyFill="1" applyBorder="1" applyAlignment="1" applyProtection="1">
      <alignment horizontal="center" vertical="center"/>
    </xf>
    <xf numFmtId="9" fontId="8" fillId="5" borderId="4" xfId="0" applyNumberFormat="1" applyFont="1" applyFill="1" applyBorder="1" applyAlignment="1">
      <alignment horizontal="center" vertical="center" wrapText="1"/>
    </xf>
    <xf numFmtId="9" fontId="8" fillId="5" borderId="11" xfId="0" applyNumberFormat="1" applyFont="1" applyFill="1" applyBorder="1" applyAlignment="1">
      <alignment horizontal="center" vertical="center" wrapText="1"/>
    </xf>
    <xf numFmtId="9" fontId="8" fillId="5" borderId="5" xfId="0" applyNumberFormat="1" applyFont="1" applyFill="1" applyBorder="1" applyAlignment="1">
      <alignment horizontal="center" vertical="center" wrapText="1"/>
    </xf>
    <xf numFmtId="166" fontId="8" fillId="5" borderId="4" xfId="0" applyNumberFormat="1" applyFont="1" applyFill="1" applyBorder="1" applyAlignment="1">
      <alignment horizontal="center" vertical="center" wrapText="1"/>
    </xf>
    <xf numFmtId="166" fontId="8" fillId="5" borderId="11" xfId="0" applyNumberFormat="1" applyFont="1" applyFill="1" applyBorder="1" applyAlignment="1">
      <alignment horizontal="center" vertical="center" wrapText="1"/>
    </xf>
    <xf numFmtId="166" fontId="8" fillId="5" borderId="5" xfId="0" applyNumberFormat="1" applyFont="1" applyFill="1" applyBorder="1" applyAlignment="1">
      <alignment horizontal="center" vertical="center" wrapText="1"/>
    </xf>
    <xf numFmtId="169" fontId="0" fillId="5" borderId="9" xfId="0" applyNumberFormat="1" applyFont="1" applyFill="1" applyBorder="1" applyAlignment="1" applyProtection="1">
      <alignment horizontal="center" vertical="center"/>
    </xf>
    <xf numFmtId="169" fontId="0" fillId="5" borderId="10" xfId="0" applyNumberFormat="1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69" fontId="0" fillId="5" borderId="53" xfId="0" applyNumberFormat="1" applyFont="1" applyFill="1" applyBorder="1" applyAlignment="1" applyProtection="1">
      <alignment horizontal="center" vertical="center"/>
    </xf>
    <xf numFmtId="169" fontId="0" fillId="5" borderId="36" xfId="0" applyNumberFormat="1" applyFont="1" applyFill="1" applyBorder="1" applyAlignment="1" applyProtection="1">
      <alignment horizontal="center" vertical="center"/>
    </xf>
    <xf numFmtId="169" fontId="0" fillId="5" borderId="42" xfId="0" applyNumberFormat="1" applyFont="1" applyFill="1" applyBorder="1" applyAlignment="1" applyProtection="1">
      <alignment horizontal="center" vertical="center"/>
    </xf>
    <xf numFmtId="169" fontId="0" fillId="5" borderId="1" xfId="0" applyNumberFormat="1" applyFont="1" applyFill="1" applyBorder="1" applyAlignment="1" applyProtection="1">
      <alignment horizontal="center" vertical="center"/>
    </xf>
    <xf numFmtId="169" fontId="0" fillId="5" borderId="43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9" fontId="0" fillId="5" borderId="4" xfId="0" applyNumberFormat="1" applyFont="1" applyFill="1" applyBorder="1" applyAlignment="1" applyProtection="1">
      <alignment horizontal="center" vertical="center"/>
    </xf>
    <xf numFmtId="169" fontId="0" fillId="5" borderId="11" xfId="0" applyNumberFormat="1" applyFont="1" applyFill="1" applyBorder="1" applyAlignment="1" applyProtection="1">
      <alignment horizontal="center" vertical="center"/>
    </xf>
    <xf numFmtId="169" fontId="0" fillId="5" borderId="5" xfId="0" applyNumberFormat="1" applyFont="1" applyFill="1" applyBorder="1" applyAlignment="1" applyProtection="1">
      <alignment horizontal="center" vertical="center"/>
    </xf>
    <xf numFmtId="0" fontId="0" fillId="5" borderId="28" xfId="0" applyNumberFormat="1" applyFont="1" applyFill="1" applyBorder="1" applyAlignment="1" applyProtection="1">
      <alignment horizontal="center" vertical="center"/>
    </xf>
    <xf numFmtId="169" fontId="0" fillId="5" borderId="37" xfId="0" applyNumberFormat="1" applyFont="1" applyFill="1" applyBorder="1" applyAlignment="1" applyProtection="1">
      <alignment horizontal="center" vertical="center"/>
    </xf>
    <xf numFmtId="169" fontId="0" fillId="5" borderId="29" xfId="0" applyNumberFormat="1" applyFont="1" applyFill="1" applyBorder="1" applyAlignment="1" applyProtection="1">
      <alignment horizontal="center" vertical="center"/>
    </xf>
    <xf numFmtId="49" fontId="0" fillId="5" borderId="8" xfId="0" applyNumberFormat="1" applyFon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166" fontId="0" fillId="5" borderId="4" xfId="0" applyNumberFormat="1" applyFont="1" applyFill="1" applyBorder="1" applyAlignment="1">
      <alignment horizontal="center" vertical="center" wrapText="1"/>
    </xf>
    <xf numFmtId="166" fontId="0" fillId="5" borderId="5" xfId="0" applyNumberFormat="1" applyFont="1" applyFill="1" applyBorder="1" applyAlignment="1">
      <alignment horizontal="center" vertical="center" wrapText="1"/>
    </xf>
    <xf numFmtId="168" fontId="0" fillId="5" borderId="16" xfId="0" applyNumberFormat="1" applyFont="1" applyFill="1" applyBorder="1" applyAlignment="1">
      <alignment horizontal="center" vertical="center"/>
    </xf>
    <xf numFmtId="1" fontId="6" fillId="3" borderId="4" xfId="2" applyNumberFormat="1" applyFont="1" applyFill="1" applyBorder="1" applyAlignment="1">
      <alignment horizontal="center" vertical="center" wrapText="1"/>
    </xf>
    <xf numFmtId="1" fontId="6" fillId="3" borderId="5" xfId="2" applyNumberFormat="1" applyFont="1" applyFill="1" applyBorder="1" applyAlignment="1">
      <alignment horizontal="center" vertical="center" wrapText="1"/>
    </xf>
    <xf numFmtId="1" fontId="6" fillId="3" borderId="20" xfId="2" applyNumberFormat="1" applyFont="1" applyFill="1" applyBorder="1" applyAlignment="1">
      <alignment horizontal="center" vertical="center" wrapText="1"/>
    </xf>
    <xf numFmtId="1" fontId="6" fillId="3" borderId="19" xfId="2" applyNumberFormat="1" applyFont="1" applyFill="1" applyBorder="1" applyAlignment="1">
      <alignment horizontal="center" vertical="center" wrapText="1"/>
    </xf>
    <xf numFmtId="168" fontId="0" fillId="4" borderId="24" xfId="0" applyNumberFormat="1" applyFont="1" applyFill="1" applyBorder="1" applyAlignment="1" applyProtection="1">
      <alignment horizontal="center" vertical="center"/>
      <protection locked="0"/>
    </xf>
    <xf numFmtId="168" fontId="0" fillId="4" borderId="23" xfId="0" applyNumberFormat="1" applyFont="1" applyFill="1" applyBorder="1" applyAlignment="1" applyProtection="1">
      <alignment horizontal="center" vertical="center"/>
      <protection locked="0"/>
    </xf>
    <xf numFmtId="168" fontId="0" fillId="4" borderId="25" xfId="0" applyNumberFormat="1" applyFont="1" applyFill="1" applyBorder="1" applyAlignment="1" applyProtection="1">
      <alignment horizontal="center" vertical="center"/>
      <protection locked="0"/>
    </xf>
    <xf numFmtId="168" fontId="0" fillId="4" borderId="26" xfId="0" applyNumberFormat="1" applyFont="1" applyFill="1" applyBorder="1" applyAlignment="1" applyProtection="1">
      <alignment horizontal="center" vertical="center"/>
      <protection locked="0"/>
    </xf>
    <xf numFmtId="168" fontId="1" fillId="5" borderId="4" xfId="0" applyNumberFormat="1" applyFont="1" applyFill="1" applyBorder="1" applyAlignment="1">
      <alignment horizontal="center"/>
    </xf>
    <xf numFmtId="168" fontId="1" fillId="5" borderId="5" xfId="0" applyNumberFormat="1" applyFont="1" applyFill="1" applyBorder="1" applyAlignment="1">
      <alignment horizontal="center"/>
    </xf>
    <xf numFmtId="168" fontId="1" fillId="5" borderId="1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5" borderId="15" xfId="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49" fontId="0" fillId="5" borderId="13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5" borderId="2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8" fontId="0" fillId="4" borderId="21" xfId="0" applyNumberFormat="1" applyFont="1" applyFill="1" applyBorder="1" applyAlignment="1" applyProtection="1">
      <alignment horizontal="center" vertical="center"/>
      <protection locked="0"/>
    </xf>
    <xf numFmtId="168" fontId="0" fillId="4" borderId="17" xfId="0" applyNumberFormat="1" applyFont="1" applyFill="1" applyBorder="1" applyAlignment="1" applyProtection="1">
      <alignment horizontal="center" vertical="center"/>
      <protection locked="0"/>
    </xf>
    <xf numFmtId="165" fontId="10" fillId="2" borderId="4" xfId="2" applyNumberFormat="1" applyFont="1" applyFill="1" applyBorder="1" applyAlignment="1">
      <alignment horizontal="left" vertical="center"/>
    </xf>
    <xf numFmtId="165" fontId="10" fillId="2" borderId="11" xfId="2" applyNumberFormat="1" applyFont="1" applyFill="1" applyBorder="1" applyAlignment="1">
      <alignment horizontal="left" vertical="center"/>
    </xf>
    <xf numFmtId="165" fontId="10" fillId="2" borderId="5" xfId="2" applyNumberFormat="1" applyFont="1" applyFill="1" applyBorder="1" applyAlignment="1">
      <alignment horizontal="left" vertical="center"/>
    </xf>
    <xf numFmtId="165" fontId="1" fillId="0" borderId="0" xfId="2" applyNumberFormat="1" applyFont="1" applyFill="1" applyBorder="1" applyAlignment="1">
      <alignment horizontal="left" vertical="center" wrapText="1"/>
    </xf>
    <xf numFmtId="168" fontId="1" fillId="5" borderId="4" xfId="0" applyNumberFormat="1" applyFont="1" applyFill="1" applyBorder="1" applyAlignment="1">
      <alignment horizontal="center" vertical="center"/>
    </xf>
    <xf numFmtId="168" fontId="1" fillId="5" borderId="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8" fontId="1" fillId="5" borderId="1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horizontal="center" vertical="center"/>
    </xf>
    <xf numFmtId="49" fontId="0" fillId="5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175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19051</xdr:rowOff>
    </xdr:from>
    <xdr:ext cx="1257300" cy="368877"/>
    <xdr:pic>
      <xdr:nvPicPr>
        <xdr:cNvPr id="4" name="Picture 3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300903</xdr:colOff>
      <xdr:row>0</xdr:row>
      <xdr:rowOff>0</xdr:rowOff>
    </xdr:from>
    <xdr:ext cx="2886075" cy="368646"/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216" y="0"/>
          <a:ext cx="2886075" cy="3686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19051</xdr:rowOff>
    </xdr:from>
    <xdr:ext cx="1257300" cy="368877"/>
    <xdr:pic>
      <xdr:nvPicPr>
        <xdr:cNvPr id="2" name="Picture 1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137679</xdr:colOff>
      <xdr:row>0</xdr:row>
      <xdr:rowOff>0</xdr:rowOff>
    </xdr:from>
    <xdr:ext cx="2886075" cy="368646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793" y="0"/>
          <a:ext cx="2886075" cy="3686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806114</xdr:colOff>
      <xdr:row>0</xdr:row>
      <xdr:rowOff>0</xdr:rowOff>
    </xdr:from>
    <xdr:to>
      <xdr:col>8</xdr:col>
      <xdr:colOff>24198</xdr:colOff>
      <xdr:row>1</xdr:row>
      <xdr:rowOff>179157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3046" y="0"/>
          <a:ext cx="2889538" cy="404293"/>
        </a:xfrm>
        <a:prstGeom prst="rect">
          <a:avLst/>
        </a:prstGeom>
      </xdr:spPr>
    </xdr:pic>
    <xdr:clientData/>
  </xdr:twoCellAnchor>
  <xdr:oneCellAnchor>
    <xdr:from>
      <xdr:col>0</xdr:col>
      <xdr:colOff>9526</xdr:colOff>
      <xdr:row>0</xdr:row>
      <xdr:rowOff>19051</xdr:rowOff>
    </xdr:from>
    <xdr:ext cx="1257300" cy="368877"/>
    <xdr:pic>
      <xdr:nvPicPr>
        <xdr:cNvPr id="6" name="Picture 5" descr="U:\my documents\Logos\SW_horiz_colou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114131</xdr:colOff>
      <xdr:row>0</xdr:row>
      <xdr:rowOff>0</xdr:rowOff>
    </xdr:from>
    <xdr:ext cx="2886075" cy="368646"/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222" y="0"/>
          <a:ext cx="2886075" cy="36864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368877"/>
    <xdr:pic>
      <xdr:nvPicPr>
        <xdr:cNvPr id="5" name="Picture 4" descr="U:\my documents\Logos\SW_horiz_colou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rmwater@saskatoon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249977111117893"/>
  </sheetPr>
  <dimension ref="A1:V53"/>
  <sheetViews>
    <sheetView showGridLines="0" tabSelected="1" zoomScale="110" zoomScaleNormal="110" zoomScaleSheetLayoutView="110" workbookViewId="0">
      <selection activeCell="F17" sqref="F17:L17"/>
    </sheetView>
  </sheetViews>
  <sheetFormatPr defaultRowHeight="15" x14ac:dyDescent="0.2"/>
  <cols>
    <col min="1" max="4" width="4.33203125" customWidth="1"/>
    <col min="5" max="5" width="3.77734375" customWidth="1"/>
    <col min="6" max="6" width="4.88671875" customWidth="1"/>
    <col min="7" max="7" width="3.5546875" customWidth="1"/>
    <col min="8" max="8" width="5" customWidth="1"/>
    <col min="9" max="9" width="3.5546875" customWidth="1"/>
    <col min="10" max="10" width="4.109375" customWidth="1"/>
    <col min="11" max="20" width="3.5546875" customWidth="1"/>
    <col min="21" max="21" width="5.109375" customWidth="1"/>
    <col min="22" max="22" width="1.21875" customWidth="1"/>
    <col min="23" max="23" width="1.109375" customWidth="1"/>
  </cols>
  <sheetData>
    <row r="1" spans="1:21" ht="29.25" customHeight="1" x14ac:dyDescent="0.2">
      <c r="A1" s="4"/>
      <c r="B1" s="4"/>
      <c r="C1" s="4"/>
      <c r="D1" s="7"/>
      <c r="E1" s="7"/>
      <c r="F1" s="7"/>
      <c r="G1" s="7"/>
      <c r="H1" s="7"/>
      <c r="I1" s="7"/>
      <c r="J1" s="7"/>
    </row>
    <row r="2" spans="1:21" ht="18" customHeight="1" x14ac:dyDescent="0.2">
      <c r="A2" s="4"/>
      <c r="B2" s="4"/>
      <c r="C2" s="4"/>
      <c r="D2" s="7"/>
      <c r="E2" s="7"/>
      <c r="F2" s="7"/>
      <c r="G2" s="7"/>
      <c r="H2" s="7"/>
      <c r="I2" s="7"/>
      <c r="J2" s="7"/>
    </row>
    <row r="3" spans="1:21" ht="18" customHeight="1" x14ac:dyDescent="0.25">
      <c r="A3" s="80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8" customHeight="1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8" customHeight="1" thickBot="1" x14ac:dyDescent="0.25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 x14ac:dyDescent="0.25">
      <c r="A6" s="83" t="s">
        <v>0</v>
      </c>
      <c r="B6" s="84"/>
      <c r="C6" s="84"/>
      <c r="D6" s="84"/>
      <c r="E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21" ht="18" customHeight="1" x14ac:dyDescent="0.25">
      <c r="A7" s="89" t="s">
        <v>1</v>
      </c>
      <c r="B7" s="90"/>
      <c r="C7" s="90"/>
      <c r="D7" s="90"/>
      <c r="E7" s="90"/>
      <c r="F7" s="91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</row>
    <row r="8" spans="1:21" ht="18" customHeight="1" x14ac:dyDescent="0.25">
      <c r="A8" s="89" t="s">
        <v>30</v>
      </c>
      <c r="B8" s="90"/>
      <c r="C8" s="90"/>
      <c r="D8" s="90"/>
      <c r="E8" s="90"/>
      <c r="F8" s="91"/>
      <c r="G8" s="95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</row>
    <row r="9" spans="1:21" ht="18" customHeight="1" x14ac:dyDescent="0.25">
      <c r="A9" s="89" t="s">
        <v>34</v>
      </c>
      <c r="B9" s="90"/>
      <c r="C9" s="90"/>
      <c r="D9" s="90"/>
      <c r="E9" s="90"/>
      <c r="F9" s="91"/>
      <c r="G9" s="95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</row>
    <row r="10" spans="1:21" ht="18" customHeight="1" x14ac:dyDescent="0.25">
      <c r="A10" s="89" t="s">
        <v>36</v>
      </c>
      <c r="B10" s="90"/>
      <c r="C10" s="90"/>
      <c r="D10" s="90"/>
      <c r="E10" s="90"/>
      <c r="F10" s="91"/>
      <c r="G10" s="95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</row>
    <row r="11" spans="1:21" ht="18" customHeight="1" x14ac:dyDescent="0.25">
      <c r="A11" s="89" t="s">
        <v>35</v>
      </c>
      <c r="B11" s="90"/>
      <c r="C11" s="90"/>
      <c r="D11" s="90"/>
      <c r="E11" s="90"/>
      <c r="F11" s="91"/>
      <c r="G11" s="95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1:21" ht="18" customHeight="1" thickBot="1" x14ac:dyDescent="0.3">
      <c r="A12" s="54" t="s">
        <v>2</v>
      </c>
      <c r="B12" s="55"/>
      <c r="C12" s="55"/>
      <c r="D12" s="55"/>
      <c r="E12" s="55"/>
      <c r="F12" s="56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</row>
    <row r="13" spans="1:21" s="33" customFormat="1" ht="17.25" customHeight="1" x14ac:dyDescent="0.2">
      <c r="A13" s="57" t="s">
        <v>55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15" customHeight="1" x14ac:dyDescent="0.2">
      <c r="A14" s="79" t="s">
        <v>24</v>
      </c>
      <c r="B14" s="79"/>
      <c r="C14" s="79"/>
      <c r="D14" s="79"/>
      <c r="E14" s="79"/>
      <c r="F14" s="50" t="s">
        <v>26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 x14ac:dyDescent="0.25">
      <c r="A15" s="47"/>
      <c r="B15" s="47"/>
      <c r="C15" s="47"/>
      <c r="D15" s="47"/>
      <c r="E15" s="47"/>
      <c r="F15" s="47"/>
      <c r="G15" s="6"/>
      <c r="H15" s="6"/>
      <c r="I15" s="6"/>
      <c r="J15" s="6"/>
    </row>
    <row r="16" spans="1:21" ht="18" customHeight="1" thickBot="1" x14ac:dyDescent="0.25">
      <c r="A16" s="61" t="s">
        <v>42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1:19" ht="18" customHeight="1" x14ac:dyDescent="0.2">
      <c r="A17" s="76" t="s">
        <v>16</v>
      </c>
      <c r="B17" s="77"/>
      <c r="C17" s="77"/>
      <c r="D17" s="77"/>
      <c r="E17" s="78"/>
      <c r="F17" s="99"/>
      <c r="G17" s="100"/>
      <c r="H17" s="100"/>
      <c r="I17" s="100"/>
      <c r="J17" s="100"/>
      <c r="K17" s="100"/>
      <c r="L17" s="101"/>
    </row>
    <row r="18" spans="1:19" ht="18" customHeight="1" x14ac:dyDescent="0.2">
      <c r="A18" s="70" t="s">
        <v>17</v>
      </c>
      <c r="B18" s="71"/>
      <c r="C18" s="71"/>
      <c r="D18" s="71"/>
      <c r="E18" s="72"/>
      <c r="F18" s="99"/>
      <c r="G18" s="100"/>
      <c r="H18" s="100"/>
      <c r="I18" s="100"/>
      <c r="J18" s="100"/>
      <c r="K18" s="100"/>
      <c r="L18" s="101"/>
    </row>
    <row r="19" spans="1:19" ht="18" customHeight="1" x14ac:dyDescent="0.2">
      <c r="A19" s="70" t="s">
        <v>18</v>
      </c>
      <c r="B19" s="71"/>
      <c r="C19" s="71"/>
      <c r="D19" s="71"/>
      <c r="E19" s="72"/>
      <c r="F19" s="99"/>
      <c r="G19" s="100"/>
      <c r="H19" s="100"/>
      <c r="I19" s="100"/>
      <c r="J19" s="100"/>
      <c r="K19" s="100"/>
      <c r="L19" s="101"/>
    </row>
    <row r="20" spans="1:19" ht="18" customHeight="1" x14ac:dyDescent="0.2">
      <c r="A20" s="70" t="s">
        <v>19</v>
      </c>
      <c r="B20" s="71"/>
      <c r="C20" s="71"/>
      <c r="D20" s="71"/>
      <c r="E20" s="72"/>
      <c r="F20" s="99"/>
      <c r="G20" s="100"/>
      <c r="H20" s="100"/>
      <c r="I20" s="100"/>
      <c r="J20" s="100"/>
      <c r="K20" s="100"/>
      <c r="L20" s="101"/>
    </row>
    <row r="21" spans="1:19" ht="18" customHeight="1" x14ac:dyDescent="0.2">
      <c r="A21" s="70" t="s">
        <v>21</v>
      </c>
      <c r="B21" s="71"/>
      <c r="C21" s="71"/>
      <c r="D21" s="71"/>
      <c r="E21" s="72"/>
      <c r="F21" s="99"/>
      <c r="G21" s="100"/>
      <c r="H21" s="100"/>
      <c r="I21" s="100"/>
      <c r="J21" s="100"/>
      <c r="K21" s="100"/>
      <c r="L21" s="101"/>
    </row>
    <row r="22" spans="1:19" ht="18" customHeight="1" thickBot="1" x14ac:dyDescent="0.25">
      <c r="A22" s="73" t="s">
        <v>20</v>
      </c>
      <c r="B22" s="74"/>
      <c r="C22" s="74"/>
      <c r="D22" s="74"/>
      <c r="E22" s="75"/>
      <c r="F22" s="108"/>
      <c r="G22" s="109"/>
      <c r="H22" s="109"/>
      <c r="I22" s="109"/>
      <c r="J22" s="109"/>
      <c r="K22" s="109"/>
      <c r="L22" s="110"/>
    </row>
    <row r="23" spans="1:19" ht="18" customHeight="1" thickBot="1" x14ac:dyDescent="0.3">
      <c r="A23" s="64" t="s">
        <v>47</v>
      </c>
      <c r="B23" s="65"/>
      <c r="C23" s="65"/>
      <c r="D23" s="65"/>
      <c r="E23" s="66"/>
      <c r="F23" s="111">
        <f>SUM(F17:G22)</f>
        <v>0</v>
      </c>
      <c r="G23" s="112"/>
      <c r="H23" s="112"/>
      <c r="I23" s="112"/>
      <c r="J23" s="112"/>
      <c r="K23" s="112"/>
      <c r="L23" s="113"/>
    </row>
    <row r="24" spans="1:19" ht="18" customHeight="1" thickBot="1" x14ac:dyDescent="0.3">
      <c r="A24" s="67" t="s">
        <v>15</v>
      </c>
      <c r="B24" s="68"/>
      <c r="C24" s="68"/>
      <c r="D24" s="68"/>
      <c r="E24" s="69"/>
      <c r="F24" s="114">
        <f>IF((0.9*F17+F18*0.9+F19*0.15+F20*0.25+F21*0.1)/265.4&gt;100,100,(0.9*F17+F18*0.9+F19*0.15+F20*0.25+F21*0.1)/265.4)</f>
        <v>0</v>
      </c>
      <c r="G24" s="115"/>
      <c r="H24" s="115"/>
      <c r="I24" s="115"/>
      <c r="J24" s="115"/>
      <c r="K24" s="115"/>
      <c r="L24" s="116"/>
    </row>
    <row r="25" spans="1:19" ht="15.75" customHeight="1" thickBot="1" x14ac:dyDescent="0.25">
      <c r="E25" s="6"/>
      <c r="F25" s="6"/>
      <c r="G25" s="6"/>
    </row>
    <row r="26" spans="1:19" ht="18" hidden="1" customHeight="1" x14ac:dyDescent="0.2">
      <c r="A26" s="46" t="s">
        <v>14</v>
      </c>
      <c r="B26" s="46"/>
      <c r="C26" s="46"/>
      <c r="D26" s="46"/>
      <c r="E26" s="46"/>
      <c r="F26" s="46"/>
      <c r="G26" s="46"/>
    </row>
    <row r="27" spans="1:19" ht="18" hidden="1" customHeight="1" x14ac:dyDescent="0.2">
      <c r="A27" s="46"/>
      <c r="B27" s="46"/>
      <c r="C27" s="46"/>
      <c r="D27" s="46"/>
      <c r="E27" s="46"/>
      <c r="F27" s="46"/>
      <c r="G27" s="46"/>
    </row>
    <row r="28" spans="1:19" ht="18" hidden="1" customHeight="1" x14ac:dyDescent="0.2">
      <c r="A28" s="46"/>
      <c r="B28" s="46"/>
      <c r="C28" s="46"/>
      <c r="D28" s="46"/>
      <c r="E28" s="46"/>
      <c r="F28" s="46"/>
      <c r="G28" s="46"/>
    </row>
    <row r="29" spans="1:19" ht="18" hidden="1" customHeight="1" x14ac:dyDescent="0.2">
      <c r="A29" s="46"/>
      <c r="B29" s="46"/>
      <c r="C29" s="46"/>
      <c r="D29" s="46"/>
      <c r="E29" s="46"/>
      <c r="F29" s="46"/>
      <c r="G29" s="46"/>
    </row>
    <row r="30" spans="1:19" ht="18" hidden="1" customHeight="1" x14ac:dyDescent="0.2">
      <c r="A30" s="48"/>
      <c r="B30" s="48"/>
      <c r="C30" s="48"/>
      <c r="D30" s="48"/>
      <c r="E30" s="48"/>
      <c r="F30" s="48"/>
      <c r="G30" s="48"/>
      <c r="H30" s="6"/>
      <c r="I30" s="6"/>
      <c r="J30" s="6"/>
    </row>
    <row r="31" spans="1:19" ht="18" customHeight="1" thickBot="1" x14ac:dyDescent="0.25">
      <c r="A31" s="102" t="s">
        <v>7</v>
      </c>
      <c r="B31" s="103"/>
      <c r="C31" s="103"/>
      <c r="D31" s="103"/>
      <c r="E31" s="103"/>
      <c r="F31" s="104"/>
      <c r="G31" s="102" t="s">
        <v>8</v>
      </c>
      <c r="H31" s="103"/>
      <c r="I31" s="103"/>
      <c r="J31" s="103"/>
      <c r="K31" s="123" t="s">
        <v>31</v>
      </c>
      <c r="L31" s="124"/>
      <c r="M31" s="124"/>
      <c r="N31" s="124"/>
      <c r="O31" s="125"/>
      <c r="P31" s="123" t="s">
        <v>38</v>
      </c>
      <c r="Q31" s="124"/>
      <c r="R31" s="124"/>
      <c r="S31" s="125"/>
    </row>
    <row r="32" spans="1:19" ht="18" customHeight="1" x14ac:dyDescent="0.2">
      <c r="A32" s="105" t="s">
        <v>9</v>
      </c>
      <c r="B32" s="106"/>
      <c r="C32" s="106"/>
      <c r="D32" s="106"/>
      <c r="E32" s="106"/>
      <c r="F32" s="107"/>
      <c r="G32" s="117">
        <v>0.2</v>
      </c>
      <c r="H32" s="118"/>
      <c r="I32" s="118"/>
      <c r="J32" s="119"/>
      <c r="K32" s="120">
        <f>IF('Water Quality Improvements'!D23&gt;0,'Water Quality Improvements'!C26,0)</f>
        <v>0</v>
      </c>
      <c r="L32" s="121"/>
      <c r="M32" s="121"/>
      <c r="N32" s="121"/>
      <c r="O32" s="122"/>
      <c r="P32" s="126">
        <f>K32*F24</f>
        <v>0</v>
      </c>
      <c r="Q32" s="127"/>
      <c r="R32" s="127"/>
      <c r="S32" s="128"/>
    </row>
    <row r="33" spans="1:22" ht="18" customHeight="1" x14ac:dyDescent="0.2">
      <c r="A33" s="96" t="s">
        <v>10</v>
      </c>
      <c r="B33" s="97"/>
      <c r="C33" s="97"/>
      <c r="D33" s="97"/>
      <c r="E33" s="97"/>
      <c r="F33" s="98"/>
      <c r="G33" s="117">
        <v>0.3</v>
      </c>
      <c r="H33" s="118"/>
      <c r="I33" s="118"/>
      <c r="J33" s="119"/>
      <c r="K33" s="120">
        <f>IF('Peak Flow Reduction'!D31&gt;0,'Peak Flow Reduction'!D33,0)</f>
        <v>0</v>
      </c>
      <c r="L33" s="121"/>
      <c r="M33" s="121"/>
      <c r="N33" s="121"/>
      <c r="O33" s="122"/>
      <c r="P33" s="126">
        <f>K33*F24</f>
        <v>0</v>
      </c>
      <c r="Q33" s="127"/>
      <c r="R33" s="127"/>
      <c r="S33" s="128"/>
    </row>
    <row r="34" spans="1:22" ht="18" customHeight="1" thickBot="1" x14ac:dyDescent="0.25">
      <c r="A34" s="160" t="s">
        <v>11</v>
      </c>
      <c r="B34" s="161"/>
      <c r="C34" s="161"/>
      <c r="D34" s="161"/>
      <c r="E34" s="161"/>
      <c r="F34" s="162"/>
      <c r="G34" s="117">
        <v>0.5</v>
      </c>
      <c r="H34" s="118"/>
      <c r="I34" s="118"/>
      <c r="J34" s="119"/>
      <c r="K34" s="120">
        <f>IF('Onsite Retention'!C26&gt;0,'Onsite Retention'!C28,0)</f>
        <v>0</v>
      </c>
      <c r="L34" s="121"/>
      <c r="M34" s="121"/>
      <c r="N34" s="121"/>
      <c r="O34" s="122"/>
      <c r="P34" s="126">
        <f>K34*F24</f>
        <v>0</v>
      </c>
      <c r="Q34" s="127"/>
      <c r="R34" s="127"/>
      <c r="S34" s="128"/>
    </row>
    <row r="35" spans="1:22" ht="18" customHeight="1" thickBot="1" x14ac:dyDescent="0.25">
      <c r="A35" s="163" t="s">
        <v>12</v>
      </c>
      <c r="B35" s="164"/>
      <c r="C35" s="164"/>
      <c r="D35" s="164"/>
      <c r="E35" s="164"/>
      <c r="F35" s="165"/>
      <c r="G35" s="137">
        <v>0.5</v>
      </c>
      <c r="H35" s="138"/>
      <c r="I35" s="138"/>
      <c r="J35" s="139"/>
      <c r="K35" s="140">
        <f>IF(SUM(K32:M34)&gt;0.5,0.5,SUM(K32:M34))</f>
        <v>0</v>
      </c>
      <c r="L35" s="141"/>
      <c r="M35" s="141"/>
      <c r="N35" s="141"/>
      <c r="O35" s="142"/>
      <c r="P35" s="129">
        <f>K35*F24</f>
        <v>0</v>
      </c>
      <c r="Q35" s="130"/>
      <c r="R35" s="130"/>
      <c r="S35" s="131"/>
    </row>
    <row r="36" spans="1:22" ht="21.75" customHeight="1" x14ac:dyDescent="0.2">
      <c r="A36" s="57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2" s="33" customFormat="1" ht="21" customHeight="1" thickBot="1" x14ac:dyDescent="0.3">
      <c r="A37" s="154" t="s">
        <v>50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2" ht="18" customHeight="1" thickBot="1" x14ac:dyDescent="0.25">
      <c r="A38" s="145" t="s">
        <v>54</v>
      </c>
      <c r="B38" s="146"/>
      <c r="C38" s="146"/>
      <c r="D38" s="146"/>
      <c r="E38" s="146"/>
      <c r="F38" s="147"/>
      <c r="G38" s="132"/>
      <c r="H38" s="133"/>
      <c r="I38" s="134"/>
      <c r="J38" s="135">
        <f>IF(G38=0,2020,G38+1)</f>
        <v>2020</v>
      </c>
      <c r="K38" s="136"/>
      <c r="L38" s="136"/>
      <c r="M38" s="135">
        <f t="shared" ref="M38" si="0">J38+1</f>
        <v>2021</v>
      </c>
      <c r="N38" s="136"/>
      <c r="O38" s="136"/>
      <c r="P38" s="135">
        <f t="shared" ref="P38" si="1">M38+1</f>
        <v>2022</v>
      </c>
      <c r="Q38" s="136"/>
      <c r="R38" s="136"/>
      <c r="S38" s="135">
        <f t="shared" ref="S38" si="2">P38+1</f>
        <v>2023</v>
      </c>
      <c r="T38" s="136"/>
      <c r="U38" s="169"/>
    </row>
    <row r="39" spans="1:22" ht="18" customHeight="1" x14ac:dyDescent="0.2">
      <c r="A39" s="148" t="s">
        <v>53</v>
      </c>
      <c r="B39" s="149"/>
      <c r="C39" s="149"/>
      <c r="D39" s="149"/>
      <c r="E39" s="149"/>
      <c r="F39" s="150"/>
      <c r="G39" s="155">
        <f>ROUND($F$24,0)*IF(G38&lt;2019,52.8,IF(G38=2019,66.3,IF(G38=2020,79.8,IF(G38=2021,93.3,IF(G38&gt;2021,106.8)))))</f>
        <v>0</v>
      </c>
      <c r="H39" s="156"/>
      <c r="I39" s="156"/>
      <c r="J39" s="155">
        <f>ROUND($F$24,0)*IF(J38&lt;2019,52.8,IF(J38=2019,66.3,IF(J38=2020,79.8,IF(J38=2021,93.3,IF(J38&gt;2021,106.8)))))</f>
        <v>0</v>
      </c>
      <c r="K39" s="156"/>
      <c r="L39" s="156"/>
      <c r="M39" s="155">
        <f>ROUND($F$24,0)*IF(M38&lt;2019,52.8,IF(M38=2019,66.3,IF(M38=2020,79.8,IF(M38=2021,93.3,IF(M38&gt;2021,106.8)))))</f>
        <v>0</v>
      </c>
      <c r="N39" s="156"/>
      <c r="O39" s="156"/>
      <c r="P39" s="155">
        <f t="shared" ref="P39" si="3">ROUND($F$24,0)*IF(P38&lt;2019,52.8,IF(P38=2019,66.3,IF(P38=2020,79.8,IF(P38=2021,93.3,IF(P38&gt;2021,106.8)))))</f>
        <v>0</v>
      </c>
      <c r="Q39" s="156"/>
      <c r="R39" s="156"/>
      <c r="S39" s="155">
        <f>ROUND($F$24,0)*IF(S38&lt;2019,52.8,IF(S38=2019,66.3,IF(S38=2020,79.8,IF(S38=2021,93.3,IF(S38&gt;2021,106.8)))))</f>
        <v>0</v>
      </c>
      <c r="T39" s="156"/>
      <c r="U39" s="170"/>
    </row>
    <row r="40" spans="1:22" ht="15.75" x14ac:dyDescent="0.2">
      <c r="A40" s="151" t="s">
        <v>51</v>
      </c>
      <c r="B40" s="152"/>
      <c r="C40" s="152"/>
      <c r="D40" s="152"/>
      <c r="E40" s="152"/>
      <c r="F40" s="153"/>
      <c r="G40" s="157">
        <f>ROUND(P35,0)*IF(G38&lt;2019,52.8,IF(G38=2019,66.3,IF(G38=2020,79.8,IF(G38=2021,93.3,IF(G38&gt;2021,106.8)))))</f>
        <v>0</v>
      </c>
      <c r="H40" s="158"/>
      <c r="I40" s="158"/>
      <c r="J40" s="158">
        <f>ROUND(P35,0)*IF(J38&lt;2019,52.8,IF(J38=2019,66.3,IF(J38=2020,79.8,IF(J38=2021,93.3,IF(J38&gt;2021,106.8)))))</f>
        <v>0</v>
      </c>
      <c r="K40" s="158"/>
      <c r="L40" s="158"/>
      <c r="M40" s="158">
        <f>ROUND(P35,0)*IF(M38&lt;2019,52.8,IF(M38=2019,66.3,IF(M38=2020,79.8,IF(M38=2021,93.3,IF(M38&gt;2021,106.8)))))</f>
        <v>0</v>
      </c>
      <c r="N40" s="158"/>
      <c r="O40" s="158"/>
      <c r="P40" s="158">
        <f>ROUND(P35,0)*IF(P38&lt;2019,52.8,IF(P38=2019,66.3,IF(P38=2020,79.8,IF(P38=2021,93.3,IF(P38&gt;2021,106.8)))))</f>
        <v>0</v>
      </c>
      <c r="Q40" s="158"/>
      <c r="R40" s="158"/>
      <c r="S40" s="158">
        <f>ROUND(P35,0)*IF(S38&lt;2019,52.8,IF(S38=2019,66.3,IF(S38=2020,79.8,IF(S38=2021,93.3,IF(S38&gt;2021,106.8)))))</f>
        <v>0</v>
      </c>
      <c r="T40" s="158"/>
      <c r="U40" s="171"/>
    </row>
    <row r="41" spans="1:22" ht="16.5" thickBot="1" x14ac:dyDescent="0.25">
      <c r="A41" s="51" t="s">
        <v>52</v>
      </c>
      <c r="B41" s="52"/>
      <c r="C41" s="52"/>
      <c r="D41" s="52"/>
      <c r="E41" s="52"/>
      <c r="F41" s="53"/>
      <c r="G41" s="159">
        <f>G39-G40</f>
        <v>0</v>
      </c>
      <c r="H41" s="143"/>
      <c r="I41" s="143"/>
      <c r="J41" s="143">
        <f t="shared" ref="J41" si="4">J39-J40</f>
        <v>0</v>
      </c>
      <c r="K41" s="143"/>
      <c r="L41" s="143"/>
      <c r="M41" s="143">
        <f t="shared" ref="M41" si="5">M39-M40</f>
        <v>0</v>
      </c>
      <c r="N41" s="143"/>
      <c r="O41" s="143"/>
      <c r="P41" s="143">
        <f t="shared" ref="P41" si="6">P39-P40</f>
        <v>0</v>
      </c>
      <c r="Q41" s="143"/>
      <c r="R41" s="143"/>
      <c r="S41" s="143">
        <f t="shared" ref="S41" si="7">S39-S40</f>
        <v>0</v>
      </c>
      <c r="T41" s="143"/>
      <c r="U41" s="144"/>
    </row>
    <row r="42" spans="1:22" ht="16.5" thickBot="1" x14ac:dyDescent="0.25">
      <c r="A42" s="51" t="s">
        <v>56</v>
      </c>
      <c r="B42" s="52"/>
      <c r="C42" s="52"/>
      <c r="D42" s="52"/>
      <c r="E42" s="52"/>
      <c r="F42" s="53"/>
      <c r="G42" s="166">
        <f>SUM(G40:U40)</f>
        <v>0</v>
      </c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8"/>
    </row>
    <row r="43" spans="1:22" x14ac:dyDescent="0.2">
      <c r="V43" s="49"/>
    </row>
    <row r="53" spans="12:12" x14ac:dyDescent="0.2">
      <c r="L53" s="49"/>
    </row>
  </sheetData>
  <sheetProtection algorithmName="SHA-512" hashValue="VCNRd0PprRoQxMZ/nTSXvUHnlSaWcCRwDQVQNtSoCa0dPbKu5MuWXUWdVWDrl6Wi2VXcIntQCqIa6HQ+ZflYpg==" saltValue="QvzpLoTMUOfM+KwArdXWkA==" spinCount="100000" sheet="1" objects="1" scenarios="1"/>
  <mergeCells count="85">
    <mergeCell ref="G42:U42"/>
    <mergeCell ref="J41:L41"/>
    <mergeCell ref="M38:O38"/>
    <mergeCell ref="P38:R38"/>
    <mergeCell ref="S38:U38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A38:F38"/>
    <mergeCell ref="A39:F39"/>
    <mergeCell ref="A40:F40"/>
    <mergeCell ref="A37:U37"/>
    <mergeCell ref="G39:I39"/>
    <mergeCell ref="G40:I40"/>
    <mergeCell ref="J39:L39"/>
    <mergeCell ref="J40:L40"/>
    <mergeCell ref="A41:F41"/>
    <mergeCell ref="G41:I41"/>
    <mergeCell ref="P31:S31"/>
    <mergeCell ref="G33:J33"/>
    <mergeCell ref="G34:J34"/>
    <mergeCell ref="G35:J35"/>
    <mergeCell ref="K33:O33"/>
    <mergeCell ref="K34:O34"/>
    <mergeCell ref="K35:O35"/>
    <mergeCell ref="P32:S32"/>
    <mergeCell ref="P33:S33"/>
    <mergeCell ref="P34:S34"/>
    <mergeCell ref="P35:S35"/>
    <mergeCell ref="G38:I38"/>
    <mergeCell ref="J38:L38"/>
    <mergeCell ref="A36:U36"/>
    <mergeCell ref="A34:F34"/>
    <mergeCell ref="A35:F35"/>
    <mergeCell ref="A31:F31"/>
    <mergeCell ref="A32:F32"/>
    <mergeCell ref="F22:L22"/>
    <mergeCell ref="F23:L23"/>
    <mergeCell ref="F24:L24"/>
    <mergeCell ref="G32:J32"/>
    <mergeCell ref="K32:O32"/>
    <mergeCell ref="G31:J31"/>
    <mergeCell ref="K31:O31"/>
    <mergeCell ref="F17:L17"/>
    <mergeCell ref="F18:L18"/>
    <mergeCell ref="F19:L19"/>
    <mergeCell ref="F20:L20"/>
    <mergeCell ref="F21:L21"/>
    <mergeCell ref="G7:U7"/>
    <mergeCell ref="G8:U8"/>
    <mergeCell ref="G9:U9"/>
    <mergeCell ref="G10:U10"/>
    <mergeCell ref="G11:U11"/>
    <mergeCell ref="A7:F7"/>
    <mergeCell ref="A8:F8"/>
    <mergeCell ref="A9:F9"/>
    <mergeCell ref="A10:F10"/>
    <mergeCell ref="A11:F11"/>
    <mergeCell ref="A4:U4"/>
    <mergeCell ref="A3:U3"/>
    <mergeCell ref="A5:U5"/>
    <mergeCell ref="A6:F6"/>
    <mergeCell ref="G6:U6"/>
    <mergeCell ref="F14:U14"/>
    <mergeCell ref="A42:F42"/>
    <mergeCell ref="A12:F12"/>
    <mergeCell ref="A13:U13"/>
    <mergeCell ref="G12:U12"/>
    <mergeCell ref="A16:L16"/>
    <mergeCell ref="A23:E23"/>
    <mergeCell ref="A24:E24"/>
    <mergeCell ref="A21:E21"/>
    <mergeCell ref="A20:E20"/>
    <mergeCell ref="A22:E22"/>
    <mergeCell ref="A19:E19"/>
    <mergeCell ref="A18:E18"/>
    <mergeCell ref="A17:E17"/>
    <mergeCell ref="A14:E14"/>
    <mergeCell ref="A33:F33"/>
  </mergeCells>
  <hyperlinks>
    <hyperlink ref="A14" r:id="rId1"/>
  </hyperlinks>
  <pageMargins left="0.25" right="0.25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L32"/>
  <sheetViews>
    <sheetView showGridLines="0" zoomScale="110" zoomScaleNormal="110" zoomScaleSheetLayoutView="110" workbookViewId="0">
      <selection activeCell="B7" sqref="B7:H7"/>
    </sheetView>
  </sheetViews>
  <sheetFormatPr defaultRowHeight="15" x14ac:dyDescent="0.2"/>
  <cols>
    <col min="1" max="1" width="22.33203125" customWidth="1"/>
    <col min="2" max="2" width="13.21875" customWidth="1"/>
    <col min="3" max="3" width="2.88671875" customWidth="1"/>
    <col min="7" max="7" width="10" customWidth="1"/>
    <col min="8" max="8" width="7.33203125" customWidth="1"/>
    <col min="9" max="9" width="2.6640625" customWidth="1"/>
    <col min="10" max="10" width="8.88671875" customWidth="1"/>
  </cols>
  <sheetData>
    <row r="1" spans="1:9" ht="18" customHeight="1" x14ac:dyDescent="0.2">
      <c r="A1" s="4"/>
      <c r="B1" s="7"/>
      <c r="C1" s="7"/>
      <c r="D1" s="7"/>
      <c r="E1" s="7"/>
      <c r="F1" s="7"/>
      <c r="G1" s="7"/>
      <c r="H1" s="6"/>
      <c r="I1" s="6"/>
    </row>
    <row r="2" spans="1:9" ht="18" customHeight="1" x14ac:dyDescent="0.2">
      <c r="A2" s="4"/>
      <c r="B2" s="7"/>
      <c r="C2" s="7"/>
      <c r="D2" s="7"/>
      <c r="E2" s="7"/>
      <c r="F2" s="7"/>
      <c r="G2" s="7"/>
      <c r="H2" s="6"/>
      <c r="I2" s="6"/>
    </row>
    <row r="3" spans="1:9" ht="18" customHeight="1" thickBot="1" x14ac:dyDescent="0.25">
      <c r="A3" s="7"/>
      <c r="B3" s="7"/>
      <c r="C3" s="7"/>
      <c r="D3" s="7"/>
      <c r="E3" s="7"/>
      <c r="F3" s="7"/>
      <c r="G3" s="7"/>
      <c r="H3" s="6"/>
      <c r="I3" s="6"/>
    </row>
    <row r="4" spans="1:9" ht="18" customHeight="1" thickBot="1" x14ac:dyDescent="0.3">
      <c r="A4" s="191" t="s">
        <v>5</v>
      </c>
      <c r="B4" s="192"/>
      <c r="C4" s="192"/>
      <c r="D4" s="192"/>
      <c r="E4" s="192"/>
      <c r="F4" s="192"/>
      <c r="G4" s="192"/>
      <c r="H4" s="193"/>
      <c r="I4" s="6"/>
    </row>
    <row r="5" spans="1:9" ht="30" customHeight="1" x14ac:dyDescent="0.25">
      <c r="A5" s="200" t="s">
        <v>39</v>
      </c>
      <c r="B5" s="200"/>
      <c r="C5" s="200"/>
      <c r="D5" s="200"/>
      <c r="E5" s="200"/>
      <c r="F5" s="200"/>
      <c r="G5" s="200"/>
      <c r="H5" s="200"/>
      <c r="I5" s="6"/>
    </row>
    <row r="6" spans="1:9" ht="18" customHeight="1" thickBot="1" x14ac:dyDescent="0.3">
      <c r="A6" s="8"/>
      <c r="B6" s="5"/>
      <c r="C6" s="5"/>
      <c r="D6" s="5"/>
      <c r="E6" s="5"/>
      <c r="F6" s="5"/>
      <c r="G6" s="5"/>
      <c r="H6" s="12"/>
      <c r="I6" s="6"/>
    </row>
    <row r="7" spans="1:9" ht="18" customHeight="1" x14ac:dyDescent="0.25">
      <c r="A7" s="17" t="s">
        <v>0</v>
      </c>
      <c r="B7" s="194">
        <f>Info!G6</f>
        <v>0</v>
      </c>
      <c r="C7" s="195"/>
      <c r="D7" s="195"/>
      <c r="E7" s="195"/>
      <c r="F7" s="195"/>
      <c r="G7" s="195"/>
      <c r="H7" s="196"/>
      <c r="I7" s="6"/>
    </row>
    <row r="8" spans="1:9" ht="18" customHeight="1" x14ac:dyDescent="0.25">
      <c r="A8" s="18" t="s">
        <v>1</v>
      </c>
      <c r="B8" s="197">
        <f>Info!G7</f>
        <v>0</v>
      </c>
      <c r="C8" s="198"/>
      <c r="D8" s="198"/>
      <c r="E8" s="198"/>
      <c r="F8" s="198"/>
      <c r="G8" s="198"/>
      <c r="H8" s="199"/>
      <c r="I8" s="6"/>
    </row>
    <row r="9" spans="1:9" ht="18" customHeight="1" x14ac:dyDescent="0.25">
      <c r="A9" s="18" t="s">
        <v>30</v>
      </c>
      <c r="B9" s="197">
        <f>Info!G8</f>
        <v>0</v>
      </c>
      <c r="C9" s="198"/>
      <c r="D9" s="198"/>
      <c r="E9" s="198"/>
      <c r="F9" s="198"/>
      <c r="G9" s="198"/>
      <c r="H9" s="199"/>
      <c r="I9" s="6"/>
    </row>
    <row r="10" spans="1:9" ht="18" customHeight="1" x14ac:dyDescent="0.25">
      <c r="A10" s="18" t="s">
        <v>34</v>
      </c>
      <c r="B10" s="197">
        <f>Info!G9</f>
        <v>0</v>
      </c>
      <c r="C10" s="198"/>
      <c r="D10" s="198"/>
      <c r="E10" s="198"/>
      <c r="F10" s="198"/>
      <c r="G10" s="198"/>
      <c r="H10" s="199"/>
      <c r="I10" s="6"/>
    </row>
    <row r="11" spans="1:9" ht="18" customHeight="1" x14ac:dyDescent="0.25">
      <c r="A11" s="18" t="s">
        <v>36</v>
      </c>
      <c r="B11" s="197">
        <f>Info!G10</f>
        <v>0</v>
      </c>
      <c r="C11" s="198"/>
      <c r="D11" s="198"/>
      <c r="E11" s="198"/>
      <c r="F11" s="198"/>
      <c r="G11" s="198"/>
      <c r="H11" s="199"/>
      <c r="I11" s="6"/>
    </row>
    <row r="12" spans="1:9" ht="18" customHeight="1" x14ac:dyDescent="0.25">
      <c r="A12" s="18" t="s">
        <v>35</v>
      </c>
      <c r="B12" s="197">
        <f>Info!G11</f>
        <v>0</v>
      </c>
      <c r="C12" s="198"/>
      <c r="D12" s="198"/>
      <c r="E12" s="198"/>
      <c r="F12" s="198"/>
      <c r="G12" s="198"/>
      <c r="H12" s="199"/>
      <c r="I12" s="6"/>
    </row>
    <row r="13" spans="1:9" ht="18" customHeight="1" thickBot="1" x14ac:dyDescent="0.3">
      <c r="A13" s="19" t="s">
        <v>2</v>
      </c>
      <c r="B13" s="172">
        <f>Info!G12</f>
        <v>0</v>
      </c>
      <c r="C13" s="173"/>
      <c r="D13" s="173"/>
      <c r="E13" s="173"/>
      <c r="F13" s="173"/>
      <c r="G13" s="173"/>
      <c r="H13" s="174"/>
      <c r="I13" s="6"/>
    </row>
    <row r="14" spans="1:9" ht="30.75" customHeight="1" x14ac:dyDescent="0.25">
      <c r="A14" s="8" t="s">
        <v>25</v>
      </c>
      <c r="B14" s="10"/>
      <c r="C14" s="10"/>
      <c r="D14" s="10"/>
      <c r="E14" s="9"/>
      <c r="F14" s="9"/>
      <c r="G14" s="9"/>
      <c r="H14" s="6"/>
      <c r="I14" s="6"/>
    </row>
    <row r="15" spans="1:9" ht="18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ht="33.950000000000003" customHeight="1" thickBot="1" x14ac:dyDescent="0.25">
      <c r="A16" s="30"/>
      <c r="B16" s="182" t="s">
        <v>40</v>
      </c>
      <c r="C16" s="183"/>
      <c r="D16" s="180" t="s">
        <v>41</v>
      </c>
      <c r="E16" s="181"/>
      <c r="F16" s="6"/>
      <c r="G16" s="6"/>
      <c r="H16" s="6"/>
      <c r="I16" s="6"/>
    </row>
    <row r="17" spans="1:12" ht="18" customHeight="1" x14ac:dyDescent="0.2">
      <c r="A17" s="22" t="s">
        <v>16</v>
      </c>
      <c r="B17" s="179">
        <f>Info!F17</f>
        <v>0</v>
      </c>
      <c r="C17" s="179"/>
      <c r="D17" s="184"/>
      <c r="E17" s="185"/>
      <c r="F17" s="6"/>
      <c r="G17" s="6"/>
      <c r="H17" s="6"/>
      <c r="I17" s="6"/>
    </row>
    <row r="18" spans="1:12" ht="18" customHeight="1" x14ac:dyDescent="0.2">
      <c r="A18" s="23" t="s">
        <v>17</v>
      </c>
      <c r="B18" s="179">
        <f>Info!F18</f>
        <v>0</v>
      </c>
      <c r="C18" s="179"/>
      <c r="D18" s="205"/>
      <c r="E18" s="206"/>
      <c r="F18" s="6"/>
      <c r="G18" s="6"/>
      <c r="H18" s="6"/>
      <c r="I18" s="6"/>
    </row>
    <row r="19" spans="1:12" ht="18" customHeight="1" x14ac:dyDescent="0.2">
      <c r="A19" s="23" t="s">
        <v>18</v>
      </c>
      <c r="B19" s="179">
        <f>Info!F19</f>
        <v>0</v>
      </c>
      <c r="C19" s="179"/>
      <c r="D19" s="205"/>
      <c r="E19" s="206"/>
      <c r="F19" s="6"/>
      <c r="G19" s="6"/>
      <c r="H19" s="6"/>
      <c r="I19" s="6"/>
    </row>
    <row r="20" spans="1:12" ht="18" customHeight="1" x14ac:dyDescent="0.2">
      <c r="A20" s="23" t="s">
        <v>19</v>
      </c>
      <c r="B20" s="179">
        <f>Info!F20</f>
        <v>0</v>
      </c>
      <c r="C20" s="179"/>
      <c r="D20" s="205"/>
      <c r="E20" s="206"/>
      <c r="F20" s="6"/>
      <c r="G20" s="6"/>
      <c r="H20" s="6"/>
      <c r="I20" s="6"/>
    </row>
    <row r="21" spans="1:12" ht="18" customHeight="1" x14ac:dyDescent="0.2">
      <c r="A21" s="23" t="s">
        <v>21</v>
      </c>
      <c r="B21" s="179">
        <f>Info!F21</f>
        <v>0</v>
      </c>
      <c r="C21" s="179"/>
      <c r="D21" s="205"/>
      <c r="E21" s="206"/>
      <c r="F21" s="6"/>
      <c r="G21" s="6"/>
      <c r="H21" s="6"/>
      <c r="I21" s="6"/>
      <c r="L21" s="1"/>
    </row>
    <row r="22" spans="1:12" ht="18" customHeight="1" thickBot="1" x14ac:dyDescent="0.25">
      <c r="A22" s="24" t="s">
        <v>20</v>
      </c>
      <c r="B22" s="179">
        <f>Info!F22</f>
        <v>0</v>
      </c>
      <c r="C22" s="179"/>
      <c r="D22" s="186"/>
      <c r="E22" s="187"/>
      <c r="F22" s="6"/>
      <c r="G22" s="6"/>
      <c r="H22" s="6"/>
      <c r="I22" s="6"/>
      <c r="L22" s="3"/>
    </row>
    <row r="23" spans="1:12" ht="18" customHeight="1" thickBot="1" x14ac:dyDescent="0.3">
      <c r="A23" s="25" t="s">
        <v>47</v>
      </c>
      <c r="B23" s="190">
        <f>SUM(B17:C22)</f>
        <v>0</v>
      </c>
      <c r="C23" s="189"/>
      <c r="D23" s="188">
        <f>SUM(D17:E22)</f>
        <v>0</v>
      </c>
      <c r="E23" s="189"/>
      <c r="F23" s="6"/>
      <c r="G23" s="6"/>
      <c r="H23" s="6"/>
      <c r="I23" s="6"/>
      <c r="L23" s="1"/>
    </row>
    <row r="24" spans="1:12" ht="18" customHeight="1" thickBot="1" x14ac:dyDescent="0.3">
      <c r="A24" s="21" t="s">
        <v>15</v>
      </c>
      <c r="B24" s="190">
        <f>IF((0.9*B17+B18*0.9+B19*0.15+B20*0.25+B21*0.1)/265.4&gt;100,100,(0.9*B17+B18*0.9+B19*0.15+B20*0.25+B21*0.1)/265.4)</f>
        <v>0</v>
      </c>
      <c r="C24" s="190"/>
      <c r="D24" s="188">
        <f>IF((0.9*D17+D18*0.9+D19*0.15+D20*0.25+D21*0.1)/265.4&gt;100,100,(0.9*D17+D18*0.9+D19*0.15+D20*0.25+D21*0.1)/265.4)</f>
        <v>0</v>
      </c>
      <c r="E24" s="189"/>
      <c r="F24" s="6"/>
      <c r="G24" s="6"/>
      <c r="H24" s="6"/>
      <c r="I24" s="6"/>
    </row>
    <row r="25" spans="1:12" ht="18" customHeight="1" thickBot="1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12" ht="18" customHeight="1" thickBot="1" x14ac:dyDescent="0.25">
      <c r="A26" s="175" t="s">
        <v>28</v>
      </c>
      <c r="B26" s="176"/>
      <c r="C26" s="177">
        <f>IF(B24&gt;0,IF((0.2*D24)/B24&gt;0.2,0.2,(0.2*D24)/B24),0)</f>
        <v>0</v>
      </c>
      <c r="D26" s="178"/>
      <c r="E26" s="6"/>
      <c r="F26" s="6"/>
      <c r="G26" s="6"/>
      <c r="H26" s="6"/>
      <c r="I26" s="6"/>
    </row>
    <row r="27" spans="1:12" ht="18" customHeight="1" x14ac:dyDescent="0.2">
      <c r="A27" s="6"/>
      <c r="B27" s="6"/>
      <c r="C27" s="6"/>
      <c r="D27" s="6"/>
      <c r="E27" s="6"/>
      <c r="F27" s="6"/>
      <c r="G27" s="6"/>
      <c r="H27" s="6"/>
      <c r="I27" s="6"/>
    </row>
    <row r="28" spans="1:12" ht="15" customHeight="1" x14ac:dyDescent="0.2">
      <c r="A28" s="204" t="s">
        <v>22</v>
      </c>
      <c r="B28" s="204"/>
      <c r="C28" s="204"/>
      <c r="D28" s="204"/>
      <c r="E28" s="204"/>
      <c r="F28" s="204"/>
      <c r="G28" s="204"/>
      <c r="H28" s="204"/>
      <c r="I28" s="6"/>
    </row>
    <row r="29" spans="1:12" ht="9" customHeight="1" x14ac:dyDescent="0.2">
      <c r="A29" s="204"/>
      <c r="B29" s="204"/>
      <c r="C29" s="204"/>
      <c r="D29" s="204"/>
      <c r="E29" s="204"/>
      <c r="F29" s="204"/>
      <c r="G29" s="204"/>
      <c r="H29" s="204"/>
      <c r="I29" s="6"/>
    </row>
    <row r="30" spans="1:12" x14ac:dyDescent="0.2">
      <c r="A30" s="14"/>
      <c r="B30" s="6"/>
      <c r="C30" s="6"/>
      <c r="D30" s="6"/>
      <c r="E30" s="6"/>
      <c r="F30" s="6"/>
      <c r="G30" s="6"/>
    </row>
    <row r="31" spans="1:12" ht="16.5" thickBot="1" x14ac:dyDescent="0.3">
      <c r="A31" s="202" t="s">
        <v>33</v>
      </c>
      <c r="B31" s="202"/>
      <c r="C31" s="32"/>
      <c r="D31" s="203"/>
      <c r="E31" s="203"/>
      <c r="F31" s="203"/>
      <c r="G31" s="203"/>
      <c r="H31" s="203"/>
    </row>
    <row r="32" spans="1:12" ht="28.5" customHeight="1" thickBot="1" x14ac:dyDescent="0.3">
      <c r="A32" s="34" t="s">
        <v>23</v>
      </c>
      <c r="B32" s="201"/>
      <c r="C32" s="201"/>
      <c r="D32" s="201"/>
      <c r="E32" s="201"/>
      <c r="F32" s="201"/>
      <c r="G32" s="201"/>
      <c r="H32" s="201"/>
    </row>
  </sheetData>
  <sheetProtection algorithmName="SHA-512" hashValue="b7f/Ybq/S9BwNTD+3c83mMrSLdI3kDxcGrSk6wY/nAA4w4lE6Jq8oGY/xQoQBq/L60JbunXeUiC+oXmvMkxQuA==" saltValue="/VVqogoUR5p+bQTGX61euA==" spinCount="100000" sheet="1" objects="1" scenarios="1"/>
  <protectedRanges>
    <protectedRange sqref="B32:H32" name="Date"/>
    <protectedRange sqref="D31:H31" name="Range1"/>
  </protectedRanges>
  <mergeCells count="33">
    <mergeCell ref="B32:H32"/>
    <mergeCell ref="A31:B31"/>
    <mergeCell ref="D31:H31"/>
    <mergeCell ref="A28:H29"/>
    <mergeCell ref="D18:E18"/>
    <mergeCell ref="B23:C23"/>
    <mergeCell ref="B20:C20"/>
    <mergeCell ref="D19:E19"/>
    <mergeCell ref="D20:E20"/>
    <mergeCell ref="D21:E21"/>
    <mergeCell ref="B19:C19"/>
    <mergeCell ref="A4:H4"/>
    <mergeCell ref="B7:H7"/>
    <mergeCell ref="B8:H8"/>
    <mergeCell ref="B11:H11"/>
    <mergeCell ref="B12:H12"/>
    <mergeCell ref="B9:H9"/>
    <mergeCell ref="B10:H10"/>
    <mergeCell ref="A5:H5"/>
    <mergeCell ref="B13:H13"/>
    <mergeCell ref="A26:B26"/>
    <mergeCell ref="C26:D26"/>
    <mergeCell ref="B17:C17"/>
    <mergeCell ref="D16:E16"/>
    <mergeCell ref="B16:C16"/>
    <mergeCell ref="D17:E17"/>
    <mergeCell ref="B18:C18"/>
    <mergeCell ref="D22:E22"/>
    <mergeCell ref="D23:E23"/>
    <mergeCell ref="B24:C24"/>
    <mergeCell ref="D24:E24"/>
    <mergeCell ref="B21:C21"/>
    <mergeCell ref="B22:C22"/>
  </mergeCells>
  <pageMargins left="0.25" right="0.25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Q37"/>
  <sheetViews>
    <sheetView showGridLines="0" zoomScale="110" zoomScaleNormal="110" zoomScaleSheetLayoutView="110" workbookViewId="0">
      <selection activeCell="D17" sqref="D17:E17"/>
    </sheetView>
  </sheetViews>
  <sheetFormatPr defaultRowHeight="15" x14ac:dyDescent="0.2"/>
  <cols>
    <col min="1" max="1" width="22.77734375" customWidth="1"/>
    <col min="2" max="2" width="6.21875" customWidth="1"/>
    <col min="3" max="3" width="11.77734375" customWidth="1"/>
    <col min="4" max="4" width="10.5546875" customWidth="1"/>
    <col min="5" max="5" width="9.21875" customWidth="1"/>
    <col min="6" max="6" width="11" bestFit="1" customWidth="1"/>
    <col min="7" max="7" width="8" customWidth="1"/>
    <col min="8" max="8" width="4" customWidth="1"/>
    <col min="9" max="9" width="1.6640625" customWidth="1"/>
    <col min="11" max="11" width="17" customWidth="1"/>
    <col min="15" max="15" width="10.5546875" bestFit="1" customWidth="1"/>
  </cols>
  <sheetData>
    <row r="1" spans="1:17" ht="18" customHeight="1" x14ac:dyDescent="0.2">
      <c r="A1" s="4"/>
      <c r="B1" s="4"/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</row>
    <row r="2" spans="1:17" ht="18" customHeight="1" x14ac:dyDescent="0.2">
      <c r="A2" s="4"/>
      <c r="B2" s="4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6"/>
      <c r="O2" s="6"/>
      <c r="P2" s="6"/>
      <c r="Q2" s="6"/>
    </row>
    <row r="3" spans="1:17" ht="9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25">
      <c r="A4" s="102" t="s">
        <v>4</v>
      </c>
      <c r="B4" s="103"/>
      <c r="C4" s="103"/>
      <c r="D4" s="103"/>
      <c r="E4" s="103"/>
      <c r="F4" s="103"/>
      <c r="G4" s="103"/>
      <c r="H4" s="104"/>
      <c r="I4" s="6"/>
      <c r="J4" s="6"/>
      <c r="K4" s="6"/>
      <c r="L4" s="6"/>
      <c r="M4" s="6"/>
      <c r="N4" s="6"/>
      <c r="O4" s="6"/>
    </row>
    <row r="5" spans="1:17" ht="17.25" customHeight="1" x14ac:dyDescent="0.2">
      <c r="A5" s="213" t="s">
        <v>39</v>
      </c>
      <c r="B5" s="213"/>
      <c r="C5" s="213"/>
      <c r="D5" s="213"/>
      <c r="E5" s="213"/>
      <c r="F5" s="213"/>
      <c r="G5" s="213"/>
      <c r="H5" s="213"/>
      <c r="I5" s="6"/>
    </row>
    <row r="6" spans="1:17" ht="8.25" customHeight="1" thickBot="1" x14ac:dyDescent="0.3">
      <c r="A6" s="36"/>
      <c r="B6" s="36"/>
      <c r="C6" s="39"/>
      <c r="D6" s="39"/>
      <c r="E6" s="39"/>
      <c r="F6" s="39"/>
      <c r="G6" s="39"/>
      <c r="H6" s="39"/>
      <c r="I6" s="5"/>
      <c r="J6" s="6"/>
      <c r="K6" s="6"/>
      <c r="L6" s="6"/>
      <c r="M6" s="6"/>
      <c r="N6" s="6"/>
      <c r="O6" s="6"/>
      <c r="P6" s="6"/>
      <c r="Q6" s="6"/>
    </row>
    <row r="7" spans="1:17" ht="18" customHeight="1" thickBot="1" x14ac:dyDescent="0.25">
      <c r="A7" s="40" t="s">
        <v>0</v>
      </c>
      <c r="B7" s="216">
        <f>Info!G6</f>
        <v>0</v>
      </c>
      <c r="C7" s="217"/>
      <c r="D7" s="217"/>
      <c r="E7" s="217"/>
      <c r="F7" s="217"/>
      <c r="G7" s="217"/>
      <c r="H7" s="218"/>
      <c r="I7" s="6"/>
      <c r="J7" s="6"/>
      <c r="K7" s="6"/>
      <c r="L7" s="6"/>
      <c r="M7" s="6"/>
      <c r="N7" s="6"/>
      <c r="O7" s="6"/>
    </row>
    <row r="8" spans="1:17" ht="18" customHeight="1" thickBot="1" x14ac:dyDescent="0.25">
      <c r="A8" s="41" t="s">
        <v>1</v>
      </c>
      <c r="B8" s="216">
        <f>Info!G7</f>
        <v>0</v>
      </c>
      <c r="C8" s="217"/>
      <c r="D8" s="217"/>
      <c r="E8" s="217"/>
      <c r="F8" s="217"/>
      <c r="G8" s="217"/>
      <c r="H8" s="218"/>
      <c r="I8" s="6"/>
      <c r="J8" s="6"/>
      <c r="K8" s="6"/>
      <c r="L8" s="6"/>
      <c r="M8" s="6"/>
      <c r="N8" s="6"/>
      <c r="O8" s="6"/>
    </row>
    <row r="9" spans="1:17" ht="18" customHeight="1" thickBot="1" x14ac:dyDescent="0.25">
      <c r="A9" s="41" t="s">
        <v>30</v>
      </c>
      <c r="B9" s="216">
        <f>Info!G8</f>
        <v>0</v>
      </c>
      <c r="C9" s="217"/>
      <c r="D9" s="217"/>
      <c r="E9" s="217"/>
      <c r="F9" s="217"/>
      <c r="G9" s="217"/>
      <c r="H9" s="218"/>
      <c r="I9" s="6"/>
      <c r="J9" s="6"/>
      <c r="K9" s="6"/>
      <c r="L9" s="6"/>
      <c r="M9" s="6"/>
      <c r="N9" s="6"/>
      <c r="O9" s="6"/>
    </row>
    <row r="10" spans="1:17" ht="18" customHeight="1" thickBot="1" x14ac:dyDescent="0.25">
      <c r="A10" s="41" t="s">
        <v>34</v>
      </c>
      <c r="B10" s="216">
        <f>Info!G9</f>
        <v>0</v>
      </c>
      <c r="C10" s="217"/>
      <c r="D10" s="217"/>
      <c r="E10" s="217"/>
      <c r="F10" s="217"/>
      <c r="G10" s="217"/>
      <c r="H10" s="218"/>
      <c r="I10" s="6"/>
      <c r="J10" s="6"/>
      <c r="K10" s="6"/>
      <c r="L10" s="6"/>
      <c r="M10" s="6"/>
      <c r="N10" s="6"/>
      <c r="O10" s="6"/>
    </row>
    <row r="11" spans="1:17" ht="18" customHeight="1" thickBot="1" x14ac:dyDescent="0.25">
      <c r="A11" s="41" t="s">
        <v>36</v>
      </c>
      <c r="B11" s="216">
        <f>Info!G10</f>
        <v>0</v>
      </c>
      <c r="C11" s="217"/>
      <c r="D11" s="217"/>
      <c r="E11" s="217"/>
      <c r="F11" s="217"/>
      <c r="G11" s="217"/>
      <c r="H11" s="218"/>
      <c r="I11" s="6"/>
      <c r="J11" s="6"/>
      <c r="K11" s="6"/>
      <c r="L11" s="6"/>
      <c r="M11" s="6"/>
      <c r="N11" s="6"/>
      <c r="O11" s="6"/>
    </row>
    <row r="12" spans="1:17" ht="18" customHeight="1" thickBot="1" x14ac:dyDescent="0.25">
      <c r="A12" s="41" t="s">
        <v>35</v>
      </c>
      <c r="B12" s="216">
        <f>Info!G11</f>
        <v>0</v>
      </c>
      <c r="C12" s="217"/>
      <c r="D12" s="217"/>
      <c r="E12" s="217"/>
      <c r="F12" s="217"/>
      <c r="G12" s="217"/>
      <c r="H12" s="218"/>
      <c r="I12" s="6"/>
      <c r="J12" s="6"/>
      <c r="K12" s="6"/>
      <c r="L12" s="6"/>
      <c r="M12" s="6"/>
      <c r="N12" s="6"/>
      <c r="O12" s="6"/>
    </row>
    <row r="13" spans="1:17" ht="18" customHeight="1" thickBot="1" x14ac:dyDescent="0.25">
      <c r="A13" s="42" t="s">
        <v>2</v>
      </c>
      <c r="B13" s="216">
        <f>Info!G12</f>
        <v>0</v>
      </c>
      <c r="C13" s="217"/>
      <c r="D13" s="217"/>
      <c r="E13" s="217"/>
      <c r="F13" s="217"/>
      <c r="G13" s="217"/>
      <c r="H13" s="218"/>
      <c r="I13" s="6"/>
      <c r="J13" s="6"/>
      <c r="K13" s="6"/>
      <c r="L13" s="6"/>
      <c r="M13" s="6"/>
      <c r="N13" s="6"/>
      <c r="O13" s="6"/>
    </row>
    <row r="14" spans="1:17" ht="18.75" customHeight="1" x14ac:dyDescent="0.2">
      <c r="A14" s="36" t="s">
        <v>6</v>
      </c>
      <c r="B14" s="36"/>
      <c r="C14" s="36"/>
      <c r="D14" s="36"/>
      <c r="E14" s="36"/>
      <c r="F14" s="43"/>
      <c r="G14" s="43"/>
      <c r="H14" s="43"/>
      <c r="I14" s="9"/>
      <c r="J14" s="6"/>
      <c r="K14" s="6"/>
      <c r="L14" s="6"/>
      <c r="M14" s="6"/>
      <c r="N14" s="6"/>
      <c r="O14" s="6"/>
      <c r="P14" s="6"/>
      <c r="Q14" s="6"/>
    </row>
    <row r="15" spans="1:17" ht="8.25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3.950000000000003" customHeight="1" thickBot="1" x14ac:dyDescent="0.25">
      <c r="A16" s="45" t="e">
        <f>(0.95*D17+D18*0.95+D19*0.1+D20*0.5+D21*0.1)/D23</f>
        <v>#DIV/0!</v>
      </c>
      <c r="B16" s="182" t="s">
        <v>40</v>
      </c>
      <c r="C16" s="183"/>
      <c r="D16" s="180" t="s">
        <v>41</v>
      </c>
      <c r="E16" s="18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7" ht="18" customHeight="1" x14ac:dyDescent="0.2">
      <c r="A17" s="22" t="s">
        <v>16</v>
      </c>
      <c r="B17" s="179">
        <f>Info!F17</f>
        <v>0</v>
      </c>
      <c r="C17" s="179"/>
      <c r="D17" s="184"/>
      <c r="E17" s="18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 ht="18" customHeight="1" x14ac:dyDescent="0.2">
      <c r="A18" s="23" t="s">
        <v>17</v>
      </c>
      <c r="B18" s="179">
        <f>Info!F18</f>
        <v>0</v>
      </c>
      <c r="C18" s="179"/>
      <c r="D18" s="184"/>
      <c r="E18" s="18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ht="18" customHeight="1" x14ac:dyDescent="0.2">
      <c r="A19" s="23" t="s">
        <v>18</v>
      </c>
      <c r="B19" s="179">
        <f>Info!F19</f>
        <v>0</v>
      </c>
      <c r="C19" s="179"/>
      <c r="D19" s="205"/>
      <c r="E19" s="20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ht="18" customHeight="1" x14ac:dyDescent="0.2">
      <c r="A20" s="23" t="s">
        <v>19</v>
      </c>
      <c r="B20" s="179">
        <f>Info!F20</f>
        <v>0</v>
      </c>
      <c r="C20" s="179"/>
      <c r="D20" s="205"/>
      <c r="E20" s="20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8" customHeight="1" x14ac:dyDescent="0.2">
      <c r="A21" s="23" t="s">
        <v>21</v>
      </c>
      <c r="B21" s="179">
        <f>Info!F21</f>
        <v>0</v>
      </c>
      <c r="C21" s="179"/>
      <c r="D21" s="205"/>
      <c r="E21" s="20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ht="18" customHeight="1" thickBot="1" x14ac:dyDescent="0.25">
      <c r="A22" s="24" t="s">
        <v>20</v>
      </c>
      <c r="B22" s="179">
        <f>Info!F22</f>
        <v>0</v>
      </c>
      <c r="C22" s="179"/>
      <c r="D22" s="186"/>
      <c r="E22" s="18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ht="18" customHeight="1" thickBot="1" x14ac:dyDescent="0.25">
      <c r="A23" s="25" t="s">
        <v>47</v>
      </c>
      <c r="B23" s="214">
        <f>SUM(B17:C22)</f>
        <v>0</v>
      </c>
      <c r="C23" s="212"/>
      <c r="D23" s="211">
        <f>SUM(D17:E22)</f>
        <v>0</v>
      </c>
      <c r="E23" s="2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8" customHeight="1" thickBot="1" x14ac:dyDescent="0.3">
      <c r="A24" s="21" t="s">
        <v>15</v>
      </c>
      <c r="B24" s="190">
        <f>IF((0.9*B17+B18*0.9+B19*0.15+B20*0.25+B21*0.1)/265.4&gt;100,100,(0.9*B17+B18*0.9+B19*0.15+B20*0.25+B21*0.1)/265.4)</f>
        <v>0</v>
      </c>
      <c r="C24" s="190"/>
      <c r="D24" s="188">
        <f>IF((0.9*D17+D18*0.9+D19*0.15+D20*0.25+D21*0.1)/265.4&gt;100,100,(0.9*D17+D18*0.9+D19*0.15+D20*0.25+D21*0.1)/265.4)</f>
        <v>0</v>
      </c>
      <c r="E24" s="189"/>
      <c r="G24" s="44"/>
      <c r="O24" s="6"/>
      <c r="P24" s="6"/>
    </row>
    <row r="25" spans="1:17" ht="18" customHeight="1" x14ac:dyDescent="0.2">
      <c r="O25" s="6"/>
      <c r="P25" s="6"/>
    </row>
    <row r="26" spans="1:17" ht="18" customHeight="1" thickBot="1" x14ac:dyDescent="0.25">
      <c r="A26" s="210" t="s">
        <v>49</v>
      </c>
      <c r="B26" s="210"/>
      <c r="C26" s="38"/>
      <c r="G26" s="6"/>
      <c r="O26" s="6"/>
      <c r="P26" s="6"/>
    </row>
    <row r="27" spans="1:17" ht="18" customHeight="1" thickBot="1" x14ac:dyDescent="0.25">
      <c r="A27" s="207" t="s">
        <v>45</v>
      </c>
      <c r="B27" s="208"/>
      <c r="C27" s="208"/>
      <c r="D27" s="208"/>
      <c r="E27" s="209"/>
      <c r="F27" s="13"/>
      <c r="G27" s="6"/>
      <c r="H27" s="6"/>
      <c r="P27" s="6"/>
      <c r="Q27" s="6"/>
    </row>
    <row r="28" spans="1:17" ht="18" customHeight="1" thickBot="1" x14ac:dyDescent="0.25">
      <c r="A28" s="207" t="s">
        <v>43</v>
      </c>
      <c r="B28" s="208"/>
      <c r="C28" s="208"/>
      <c r="D28" s="208"/>
      <c r="E28" s="209"/>
      <c r="F28" s="13"/>
      <c r="G28" s="6"/>
      <c r="H28" s="6"/>
      <c r="P28" s="6"/>
      <c r="Q28" s="6"/>
    </row>
    <row r="29" spans="1:17" ht="18" customHeight="1" thickBot="1" x14ac:dyDescent="0.25">
      <c r="A29" s="219" t="s">
        <v>44</v>
      </c>
      <c r="B29" s="220"/>
      <c r="C29" s="220"/>
      <c r="D29" s="220"/>
      <c r="E29" s="221"/>
      <c r="F29" s="13"/>
      <c r="G29" s="6"/>
      <c r="H29" s="6"/>
      <c r="P29" s="6"/>
      <c r="Q29" s="6"/>
    </row>
    <row r="30" spans="1:17" ht="18" customHeight="1" thickBo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 customHeight="1" thickBot="1" x14ac:dyDescent="0.25">
      <c r="A31" s="175" t="s">
        <v>37</v>
      </c>
      <c r="B31" s="176"/>
      <c r="C31" s="176"/>
      <c r="D31" s="31">
        <f>IF(D23=0,0,IF(F27=0,(0.61*F28*(2*9.81*F29)^0.5)*1000/(D23/10000),F27/(D23/10000)))</f>
        <v>0</v>
      </c>
      <c r="I31" s="6"/>
    </row>
    <row r="32" spans="1:17" ht="15.75" thickBot="1" x14ac:dyDescent="0.25">
      <c r="A32" s="6"/>
      <c r="B32" s="6"/>
      <c r="C32" s="6"/>
      <c r="D32" s="6"/>
      <c r="E32" s="6"/>
      <c r="F32" s="6"/>
      <c r="G32" s="6"/>
    </row>
    <row r="33" spans="1:8" ht="16.5" thickBot="1" x14ac:dyDescent="0.3">
      <c r="A33" s="222" t="s">
        <v>13</v>
      </c>
      <c r="B33" s="223"/>
      <c r="C33" s="224"/>
      <c r="D33" s="35">
        <f>IF(D31&gt;0,(IF((IF(((((A16)-(D31/114))/(A16))*D24/B24*0.4)&gt;0.3,0.3,((((A16)-(D31/114))/(A16))*D24/B24*0.4)))&lt;0,0,(IF(((((A16)-(D31/114))/(A16))*D24/B24*0.4)&gt;0.3,0.3,((((A16)-(D31/114))/(A16))*D24/B24*0.4))))))*IF(F27&gt;0,1,IF(F28&gt;0,1,IF(F29&gt;0,1,0)))</f>
        <v>0</v>
      </c>
    </row>
    <row r="35" spans="1:8" ht="32.25" customHeight="1" x14ac:dyDescent="0.2">
      <c r="A35" s="204" t="s">
        <v>22</v>
      </c>
      <c r="B35" s="204"/>
      <c r="C35" s="204"/>
      <c r="D35" s="204"/>
      <c r="E35" s="204"/>
      <c r="F35" s="204"/>
      <c r="G35" s="204"/>
      <c r="H35" s="204"/>
    </row>
    <row r="36" spans="1:8" ht="20.25" customHeight="1" thickBot="1" x14ac:dyDescent="0.3">
      <c r="A36" s="202" t="s">
        <v>33</v>
      </c>
      <c r="B36" s="202"/>
      <c r="C36" s="215"/>
      <c r="D36" s="215"/>
      <c r="E36" s="215"/>
      <c r="F36" s="215"/>
      <c r="G36" s="215"/>
      <c r="H36" s="215"/>
    </row>
    <row r="37" spans="1:8" ht="27" customHeight="1" thickBot="1" x14ac:dyDescent="0.3">
      <c r="A37" s="34" t="s">
        <v>23</v>
      </c>
      <c r="B37" s="201"/>
      <c r="C37" s="201"/>
      <c r="D37" s="201"/>
      <c r="E37" s="201"/>
      <c r="F37" s="201"/>
      <c r="G37" s="201"/>
      <c r="H37" s="201"/>
    </row>
  </sheetData>
  <sheetProtection algorithmName="SHA-512" hashValue="Qs8iC8o7JzgFGbT+tgWBeZkPuMBShcvpdJ9/pPOt8QSjrwlj3oQNVi1sAz4nDEVqzTjZyZ6Ykuffng5IYxQ72g==" saltValue="I5wpxPMdvCLWkrvxWO/4lg==" spinCount="100000" sheet="1" objects="1" scenarios="1"/>
  <protectedRanges>
    <protectedRange sqref="B37:H37" name="Date"/>
    <protectedRange sqref="C36:H36" name="Signature"/>
  </protectedRanges>
  <mergeCells count="37">
    <mergeCell ref="A36:B36"/>
    <mergeCell ref="B37:H37"/>
    <mergeCell ref="C36:H36"/>
    <mergeCell ref="A4:H4"/>
    <mergeCell ref="B7:H7"/>
    <mergeCell ref="B8:H8"/>
    <mergeCell ref="B11:H11"/>
    <mergeCell ref="B12:H12"/>
    <mergeCell ref="B13:H13"/>
    <mergeCell ref="A28:E28"/>
    <mergeCell ref="A29:E29"/>
    <mergeCell ref="B20:C20"/>
    <mergeCell ref="D20:E20"/>
    <mergeCell ref="A33:C33"/>
    <mergeCell ref="B16:C16"/>
    <mergeCell ref="D16:E16"/>
    <mergeCell ref="B9:H9"/>
    <mergeCell ref="A5:H5"/>
    <mergeCell ref="A31:C31"/>
    <mergeCell ref="B24:C24"/>
    <mergeCell ref="D24:E24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B10:H10"/>
    <mergeCell ref="A35:H35"/>
    <mergeCell ref="A27:E27"/>
    <mergeCell ref="A26:B26"/>
    <mergeCell ref="B17:C17"/>
    <mergeCell ref="D17:E17"/>
    <mergeCell ref="D23:E23"/>
  </mergeCells>
  <pageMargins left="0.25" right="0.25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</sheetPr>
  <dimension ref="A1:S34"/>
  <sheetViews>
    <sheetView showGridLines="0" zoomScale="110" zoomScaleNormal="110" zoomScaleSheetLayoutView="110" workbookViewId="0">
      <selection activeCell="D17" sqref="D17:E17"/>
    </sheetView>
  </sheetViews>
  <sheetFormatPr defaultRowHeight="15" x14ac:dyDescent="0.2"/>
  <cols>
    <col min="1" max="1" width="22.88671875" customWidth="1"/>
    <col min="2" max="2" width="14.77734375" customWidth="1"/>
    <col min="6" max="6" width="7.21875" customWidth="1"/>
    <col min="7" max="7" width="1.5546875" customWidth="1"/>
    <col min="8" max="8" width="7.6640625" customWidth="1"/>
    <col min="9" max="9" width="0.44140625" customWidth="1"/>
    <col min="10" max="10" width="2.109375" customWidth="1"/>
  </cols>
  <sheetData>
    <row r="1" spans="1:17" ht="18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customHeight="1" thickBot="1" x14ac:dyDescent="0.25">
      <c r="A3" s="7"/>
      <c r="B3" s="7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3">
      <c r="A4" s="191" t="s">
        <v>3</v>
      </c>
      <c r="B4" s="192"/>
      <c r="C4" s="192"/>
      <c r="D4" s="192"/>
      <c r="E4" s="192"/>
      <c r="F4" s="192"/>
      <c r="G4" s="192"/>
      <c r="H4" s="193"/>
      <c r="I4" s="6"/>
      <c r="J4" s="6"/>
      <c r="K4" s="6"/>
      <c r="L4" s="6"/>
      <c r="M4" s="6"/>
      <c r="N4" s="6"/>
    </row>
    <row r="5" spans="1:17" ht="29.25" customHeight="1" x14ac:dyDescent="0.25">
      <c r="A5" s="200" t="s">
        <v>48</v>
      </c>
      <c r="B5" s="200"/>
      <c r="C5" s="200"/>
      <c r="D5" s="200"/>
      <c r="E5" s="200"/>
      <c r="F5" s="200"/>
      <c r="G5" s="200"/>
      <c r="H5" s="200"/>
      <c r="J5" s="6"/>
      <c r="K5" s="6"/>
      <c r="L5" s="6"/>
      <c r="M5" s="6"/>
      <c r="N5" s="6"/>
      <c r="O5" s="6"/>
      <c r="P5" s="6"/>
      <c r="Q5" s="6"/>
    </row>
    <row r="6" spans="1:17" ht="18" customHeight="1" thickBot="1" x14ac:dyDescent="0.3">
      <c r="A6" s="8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</row>
    <row r="7" spans="1:17" ht="18" customHeight="1" x14ac:dyDescent="0.25">
      <c r="A7" s="17" t="s">
        <v>0</v>
      </c>
      <c r="B7" s="194">
        <f>Info!G6</f>
        <v>0</v>
      </c>
      <c r="C7" s="195"/>
      <c r="D7" s="195"/>
      <c r="E7" s="195"/>
      <c r="F7" s="195"/>
      <c r="G7" s="195"/>
      <c r="H7" s="196"/>
      <c r="I7" s="6"/>
      <c r="J7" s="6"/>
      <c r="K7" s="6"/>
      <c r="L7" s="6"/>
      <c r="M7" s="6"/>
      <c r="N7" s="6"/>
      <c r="O7" s="6"/>
      <c r="P7" s="6"/>
      <c r="Q7" s="6"/>
    </row>
    <row r="8" spans="1:17" ht="18" customHeight="1" x14ac:dyDescent="0.25">
      <c r="A8" s="18" t="s">
        <v>1</v>
      </c>
      <c r="B8" s="197">
        <f>Info!G7</f>
        <v>0</v>
      </c>
      <c r="C8" s="198"/>
      <c r="D8" s="198"/>
      <c r="E8" s="198"/>
      <c r="F8" s="198"/>
      <c r="G8" s="198"/>
      <c r="H8" s="199"/>
      <c r="I8" s="6"/>
      <c r="J8" s="6"/>
      <c r="K8" s="6"/>
      <c r="L8" s="6"/>
      <c r="M8" s="6"/>
      <c r="N8" s="6"/>
      <c r="O8" s="6"/>
      <c r="P8" s="6"/>
      <c r="Q8" s="6"/>
    </row>
    <row r="9" spans="1:17" ht="18" customHeight="1" x14ac:dyDescent="0.25">
      <c r="A9" s="18" t="s">
        <v>30</v>
      </c>
      <c r="B9" s="197">
        <f>Info!G8</f>
        <v>0</v>
      </c>
      <c r="C9" s="198"/>
      <c r="D9" s="198"/>
      <c r="E9" s="198"/>
      <c r="F9" s="198"/>
      <c r="G9" s="198"/>
      <c r="H9" s="199"/>
      <c r="I9" s="6"/>
      <c r="J9" s="6"/>
      <c r="K9" s="6"/>
      <c r="L9" s="6"/>
      <c r="M9" s="6"/>
      <c r="N9" s="6"/>
      <c r="O9" s="6"/>
      <c r="P9" s="6"/>
      <c r="Q9" s="6"/>
    </row>
    <row r="10" spans="1:17" ht="18" customHeight="1" x14ac:dyDescent="0.25">
      <c r="A10" s="18" t="s">
        <v>34</v>
      </c>
      <c r="B10" s="197">
        <f>Info!G9</f>
        <v>0</v>
      </c>
      <c r="C10" s="198"/>
      <c r="D10" s="198"/>
      <c r="E10" s="198"/>
      <c r="F10" s="198"/>
      <c r="G10" s="198"/>
      <c r="H10" s="199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 x14ac:dyDescent="0.25">
      <c r="A11" s="18" t="s">
        <v>36</v>
      </c>
      <c r="B11" s="197">
        <f>Info!G10</f>
        <v>0</v>
      </c>
      <c r="C11" s="198"/>
      <c r="D11" s="198"/>
      <c r="E11" s="198"/>
      <c r="F11" s="198"/>
      <c r="G11" s="198"/>
      <c r="H11" s="199"/>
      <c r="I11" s="6"/>
      <c r="J11" s="6"/>
      <c r="K11" s="6"/>
      <c r="L11" s="6"/>
      <c r="M11" s="6"/>
      <c r="N11" s="6"/>
      <c r="O11" s="6"/>
      <c r="P11" s="6"/>
      <c r="Q11" s="6"/>
    </row>
    <row r="12" spans="1:17" ht="18" customHeight="1" x14ac:dyDescent="0.25">
      <c r="A12" s="18" t="s">
        <v>35</v>
      </c>
      <c r="B12" s="197">
        <f>Info!G11</f>
        <v>0</v>
      </c>
      <c r="C12" s="198"/>
      <c r="D12" s="198"/>
      <c r="E12" s="198"/>
      <c r="F12" s="198"/>
      <c r="G12" s="198"/>
      <c r="H12" s="199"/>
      <c r="I12" s="6"/>
      <c r="J12" s="6"/>
      <c r="K12" s="6"/>
      <c r="L12" s="6"/>
      <c r="M12" s="6"/>
      <c r="N12" s="6"/>
      <c r="O12" s="6"/>
      <c r="P12" s="6"/>
      <c r="Q12" s="6"/>
    </row>
    <row r="13" spans="1:17" ht="18" customHeight="1" thickBot="1" x14ac:dyDescent="0.3">
      <c r="A13" s="19" t="s">
        <v>2</v>
      </c>
      <c r="B13" s="172">
        <f>Info!G12</f>
        <v>0</v>
      </c>
      <c r="C13" s="173"/>
      <c r="D13" s="173"/>
      <c r="E13" s="173"/>
      <c r="F13" s="173"/>
      <c r="G13" s="173"/>
      <c r="H13" s="174"/>
      <c r="I13" s="6"/>
      <c r="J13" s="6"/>
      <c r="K13" s="6"/>
      <c r="L13" s="6"/>
      <c r="M13" s="6"/>
      <c r="N13" s="6"/>
      <c r="O13" s="6"/>
      <c r="P13" s="6"/>
      <c r="Q13" s="6"/>
    </row>
    <row r="14" spans="1:17" ht="26.25" customHeight="1" x14ac:dyDescent="0.25">
      <c r="A14" s="8" t="s">
        <v>6</v>
      </c>
      <c r="B14" s="10"/>
      <c r="C14" s="10"/>
      <c r="D14" s="10"/>
      <c r="E14" s="9"/>
      <c r="F14" s="9"/>
      <c r="G14" s="9"/>
      <c r="H14" s="9"/>
      <c r="I14" s="6"/>
      <c r="J14" s="6"/>
      <c r="K14" s="6"/>
      <c r="L14" s="6"/>
      <c r="M14" s="6"/>
      <c r="N14" s="6"/>
      <c r="O14" s="6"/>
      <c r="P14" s="6"/>
      <c r="Q14" s="6"/>
    </row>
    <row r="15" spans="1:17" ht="18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3.950000000000003" customHeight="1" thickBot="1" x14ac:dyDescent="0.25">
      <c r="A16" s="30"/>
      <c r="B16" s="182" t="s">
        <v>40</v>
      </c>
      <c r="C16" s="183"/>
      <c r="D16" s="180" t="s">
        <v>41</v>
      </c>
      <c r="E16" s="181"/>
      <c r="F16" s="26"/>
      <c r="G16" s="6"/>
      <c r="H16" s="6"/>
      <c r="I16" s="12"/>
      <c r="J16" s="12"/>
      <c r="K16" s="12"/>
      <c r="L16" s="12"/>
      <c r="M16" s="12"/>
      <c r="N16" s="6"/>
      <c r="O16" s="6"/>
      <c r="P16" s="6"/>
      <c r="Q16" s="6"/>
    </row>
    <row r="17" spans="1:19" ht="18" customHeight="1" x14ac:dyDescent="0.2">
      <c r="A17" s="22" t="s">
        <v>16</v>
      </c>
      <c r="B17" s="179">
        <f>Info!F17</f>
        <v>0</v>
      </c>
      <c r="C17" s="179"/>
      <c r="D17" s="184"/>
      <c r="E17" s="185"/>
      <c r="F17" s="27"/>
      <c r="G17" s="6"/>
      <c r="H17" s="6"/>
      <c r="I17" s="1"/>
      <c r="J17" s="1"/>
      <c r="K17" s="1"/>
      <c r="L17" s="1"/>
      <c r="M17" s="1"/>
      <c r="P17" s="6"/>
      <c r="Q17" s="6"/>
    </row>
    <row r="18" spans="1:19" ht="18" customHeight="1" x14ac:dyDescent="0.2">
      <c r="A18" s="23" t="s">
        <v>17</v>
      </c>
      <c r="B18" s="179">
        <f>Info!F18</f>
        <v>0</v>
      </c>
      <c r="C18" s="179"/>
      <c r="D18" s="205"/>
      <c r="E18" s="206"/>
      <c r="F18" s="27"/>
      <c r="G18" s="6"/>
      <c r="H18" s="6"/>
      <c r="I18" s="1"/>
      <c r="J18" s="1"/>
      <c r="K18" s="1"/>
      <c r="L18" s="1"/>
      <c r="M18" s="1"/>
      <c r="P18" s="6"/>
      <c r="Q18" s="6"/>
    </row>
    <row r="19" spans="1:19" ht="18" customHeight="1" x14ac:dyDescent="0.2">
      <c r="A19" s="23" t="s">
        <v>18</v>
      </c>
      <c r="B19" s="179">
        <f>Info!F19</f>
        <v>0</v>
      </c>
      <c r="C19" s="179"/>
      <c r="D19" s="205"/>
      <c r="E19" s="206"/>
      <c r="F19" s="27"/>
      <c r="G19" s="6"/>
      <c r="H19" s="6"/>
      <c r="I19" s="1"/>
      <c r="J19" s="1"/>
      <c r="K19" s="1"/>
      <c r="L19" s="1"/>
      <c r="M19" s="1"/>
      <c r="P19" s="6"/>
      <c r="Q19" s="6"/>
    </row>
    <row r="20" spans="1:19" ht="18" customHeight="1" x14ac:dyDescent="0.2">
      <c r="A20" s="23" t="s">
        <v>19</v>
      </c>
      <c r="B20" s="179">
        <f>Info!F20</f>
        <v>0</v>
      </c>
      <c r="C20" s="179"/>
      <c r="D20" s="205"/>
      <c r="E20" s="206"/>
      <c r="F20" s="27"/>
      <c r="G20" s="6"/>
      <c r="H20" s="6"/>
      <c r="I20" s="1"/>
      <c r="J20" s="1"/>
      <c r="K20" s="1"/>
      <c r="L20" s="1"/>
      <c r="M20" s="1"/>
      <c r="P20" s="11"/>
      <c r="Q20" s="11"/>
      <c r="R20" s="2"/>
      <c r="S20" s="2"/>
    </row>
    <row r="21" spans="1:19" ht="18" customHeight="1" x14ac:dyDescent="0.2">
      <c r="A21" s="23" t="s">
        <v>21</v>
      </c>
      <c r="B21" s="179">
        <f>Info!F21</f>
        <v>0</v>
      </c>
      <c r="C21" s="179"/>
      <c r="D21" s="205"/>
      <c r="E21" s="206"/>
      <c r="F21" s="27"/>
      <c r="G21" s="6"/>
      <c r="H21" s="6"/>
      <c r="I21" s="1"/>
      <c r="J21" s="1"/>
      <c r="K21" s="1"/>
      <c r="L21" s="1"/>
      <c r="M21" s="1"/>
      <c r="P21" s="6"/>
      <c r="Q21" s="6"/>
    </row>
    <row r="22" spans="1:19" ht="18" customHeight="1" thickBot="1" x14ac:dyDescent="0.25">
      <c r="A22" s="24" t="s">
        <v>20</v>
      </c>
      <c r="B22" s="179">
        <f>Info!F22</f>
        <v>0</v>
      </c>
      <c r="C22" s="179"/>
      <c r="D22" s="186"/>
      <c r="E22" s="187"/>
      <c r="F22" s="27"/>
      <c r="G22" s="6"/>
      <c r="H22" s="6"/>
      <c r="I22" s="1"/>
      <c r="J22" s="1"/>
      <c r="K22" s="1"/>
      <c r="L22" s="1"/>
      <c r="M22" s="1"/>
      <c r="P22" s="6"/>
      <c r="Q22" s="6"/>
      <c r="S22" s="1"/>
    </row>
    <row r="23" spans="1:19" ht="18" customHeight="1" thickBot="1" x14ac:dyDescent="0.3">
      <c r="A23" s="25" t="s">
        <v>47</v>
      </c>
      <c r="B23" s="190">
        <f>SUM(B17:C22)</f>
        <v>0</v>
      </c>
      <c r="C23" s="189"/>
      <c r="D23" s="188">
        <f>SUM(D17:E22)</f>
        <v>0</v>
      </c>
      <c r="E23" s="189"/>
      <c r="F23" s="28"/>
      <c r="G23" s="6"/>
      <c r="H23" s="6"/>
      <c r="I23" s="1"/>
      <c r="J23" s="1"/>
      <c r="K23" s="1"/>
      <c r="L23" s="1"/>
      <c r="M23" s="1"/>
      <c r="P23" s="6"/>
      <c r="Q23" s="6"/>
      <c r="S23" s="1"/>
    </row>
    <row r="24" spans="1:19" ht="18" customHeight="1" thickBot="1" x14ac:dyDescent="0.3">
      <c r="A24" s="37" t="s">
        <v>15</v>
      </c>
      <c r="B24" s="190">
        <f>IF((0.9*B17+B18*0.9+B19*0.15+B20*0.25+B21*0.1)/265.4&gt;100,100,(0.9*B17+B18*0.9+B19*0.15+B20*0.25+B21*0.1)/265.4)</f>
        <v>0</v>
      </c>
      <c r="C24" s="190"/>
      <c r="D24" s="188">
        <f>IF((0.9*D17+D18*0.9+D19*0.15+D20*0.25+D21*0.1)/265.4&gt;100,100,(0.9*D17+D18*0.9+D19*0.15+D20*0.25+D21*0.1)/265.4)</f>
        <v>0</v>
      </c>
      <c r="E24" s="189"/>
      <c r="F24" s="29"/>
      <c r="G24" s="6"/>
      <c r="H24" s="6"/>
      <c r="I24" s="1"/>
      <c r="J24" s="1"/>
      <c r="K24" s="1"/>
      <c r="L24" s="1"/>
      <c r="M24" s="1"/>
      <c r="P24" s="6"/>
      <c r="Q24" s="6"/>
      <c r="S24" s="1"/>
    </row>
    <row r="25" spans="1:19" ht="18" customHeight="1" thickBot="1" x14ac:dyDescent="0.25">
      <c r="A25" s="6"/>
      <c r="B25" s="6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  <c r="O25" s="6"/>
      <c r="P25" s="6"/>
      <c r="Q25" s="6"/>
      <c r="S25" s="1"/>
    </row>
    <row r="26" spans="1:19" ht="18" customHeight="1" thickBot="1" x14ac:dyDescent="0.25">
      <c r="A26" s="225" t="s">
        <v>29</v>
      </c>
      <c r="B26" s="226"/>
      <c r="C26" s="16"/>
      <c r="D26" s="6"/>
      <c r="E26" s="6"/>
      <c r="F26" s="6"/>
      <c r="G26" s="6"/>
      <c r="H26" s="6"/>
      <c r="I26" s="12"/>
      <c r="J26" s="12"/>
      <c r="K26" s="12"/>
      <c r="L26" s="12"/>
      <c r="M26" s="12"/>
      <c r="N26" s="6"/>
      <c r="O26" s="6"/>
      <c r="P26" s="6"/>
      <c r="S26" s="1"/>
    </row>
    <row r="27" spans="1:19" ht="18" customHeight="1" thickBot="1" x14ac:dyDescent="0.25">
      <c r="A27" s="15"/>
      <c r="B27" s="15"/>
      <c r="C27" s="6"/>
      <c r="D27" s="6"/>
      <c r="E27" s="6"/>
      <c r="F27" s="6"/>
      <c r="G27" s="6"/>
      <c r="H27" s="6"/>
      <c r="I27" s="12"/>
      <c r="J27" s="12"/>
      <c r="K27" s="12"/>
      <c r="L27" s="12"/>
      <c r="M27" s="12"/>
      <c r="N27" s="6"/>
      <c r="O27" s="6"/>
      <c r="P27" s="6"/>
      <c r="Q27" s="6"/>
    </row>
    <row r="28" spans="1:19" ht="18" customHeight="1" thickBot="1" x14ac:dyDescent="0.25">
      <c r="A28" s="227" t="s">
        <v>13</v>
      </c>
      <c r="B28" s="228"/>
      <c r="C28" s="20">
        <f>IF(C26&gt;0,IF(((C26*0.02/(D23*0.001))*D24/B24)&gt;0.5,0.5,(C26*0.02/(D23*0.001))*D24/B24),0)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ht="15" customHeight="1" x14ac:dyDescent="0.2">
      <c r="A30" s="204" t="s">
        <v>22</v>
      </c>
      <c r="B30" s="204"/>
      <c r="C30" s="204"/>
      <c r="D30" s="204"/>
      <c r="E30" s="204"/>
      <c r="F30" s="204"/>
      <c r="G30" s="204"/>
      <c r="H30" s="204"/>
      <c r="I30" s="6"/>
    </row>
    <row r="31" spans="1:19" x14ac:dyDescent="0.2">
      <c r="A31" s="204"/>
      <c r="B31" s="204"/>
      <c r="C31" s="204"/>
      <c r="D31" s="204"/>
      <c r="E31" s="204"/>
      <c r="F31" s="204"/>
      <c r="G31" s="204"/>
      <c r="H31" s="204"/>
      <c r="I31" s="6"/>
    </row>
    <row r="32" spans="1:19" x14ac:dyDescent="0.2">
      <c r="A32" s="14"/>
      <c r="B32" s="6"/>
      <c r="C32" s="6"/>
      <c r="D32" s="6"/>
      <c r="E32" s="6"/>
      <c r="F32" s="6"/>
      <c r="G32" s="6"/>
    </row>
    <row r="33" spans="1:8" ht="16.5" thickBot="1" x14ac:dyDescent="0.3">
      <c r="A33" s="202" t="s">
        <v>33</v>
      </c>
      <c r="B33" s="202"/>
      <c r="C33" s="215"/>
      <c r="D33" s="215"/>
      <c r="E33" s="215"/>
      <c r="F33" s="215"/>
      <c r="G33" s="215"/>
      <c r="H33" s="215"/>
    </row>
    <row r="34" spans="1:8" ht="28.5" customHeight="1" thickBot="1" x14ac:dyDescent="0.3">
      <c r="A34" s="34" t="s">
        <v>23</v>
      </c>
      <c r="B34" s="201"/>
      <c r="C34" s="201"/>
      <c r="D34" s="201"/>
      <c r="E34" s="201"/>
      <c r="F34" s="201"/>
      <c r="G34" s="201"/>
      <c r="H34" s="201"/>
    </row>
  </sheetData>
  <sheetProtection algorithmName="SHA-512" hashValue="2DGQZgoYkfug2U5BSi17oZLyS0ievWtAyOIKRzbj+iMKrtf4Is+XSDECveVkEjl07LOqeLJM4Mxd12UjNjQoQw==" saltValue="IIl7yZZoWyuMLm7NMj3rqA==" spinCount="100000" sheet="1" objects="1" scenarios="1"/>
  <protectedRanges>
    <protectedRange sqref="B34:H34" name="Date"/>
    <protectedRange sqref="C33:H33" name="Signature"/>
  </protectedRanges>
  <mergeCells count="33">
    <mergeCell ref="B22:C22"/>
    <mergeCell ref="A33:B33"/>
    <mergeCell ref="C33:H33"/>
    <mergeCell ref="B34:H34"/>
    <mergeCell ref="A30:H31"/>
    <mergeCell ref="A26:B26"/>
    <mergeCell ref="A28:B28"/>
    <mergeCell ref="B20:C20"/>
    <mergeCell ref="A4:H4"/>
    <mergeCell ref="B7:H7"/>
    <mergeCell ref="B8:H8"/>
    <mergeCell ref="B11:H11"/>
    <mergeCell ref="B12:H12"/>
    <mergeCell ref="B13:H13"/>
    <mergeCell ref="D19:E19"/>
    <mergeCell ref="B9:H9"/>
    <mergeCell ref="B10:H10"/>
    <mergeCell ref="B21:C21"/>
    <mergeCell ref="D21:E21"/>
    <mergeCell ref="A5:H5"/>
    <mergeCell ref="B24:C24"/>
    <mergeCell ref="D24:E24"/>
    <mergeCell ref="D20:E20"/>
    <mergeCell ref="B16:C16"/>
    <mergeCell ref="D16:E16"/>
    <mergeCell ref="B17:C17"/>
    <mergeCell ref="D17:E17"/>
    <mergeCell ref="D22:E22"/>
    <mergeCell ref="B23:C23"/>
    <mergeCell ref="D23:E23"/>
    <mergeCell ref="B18:C18"/>
    <mergeCell ref="D18:E18"/>
    <mergeCell ref="B19:C19"/>
  </mergeCell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Water Quality Improvements</vt:lpstr>
      <vt:lpstr>Peak Flow Reduction</vt:lpstr>
      <vt:lpstr>Onsite Retention</vt:lpstr>
    </vt:vector>
  </TitlesOfParts>
  <Company>City of Saskatoon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Nisar (TU - Saskatoon Water)</dc:creator>
  <cp:lastModifiedBy>Schmidt, Angela (Saskatoon Water)</cp:lastModifiedBy>
  <cp:lastPrinted>2019-03-15T21:07:29Z</cp:lastPrinted>
  <dcterms:created xsi:type="dcterms:W3CDTF">2018-03-06T17:41:47Z</dcterms:created>
  <dcterms:modified xsi:type="dcterms:W3CDTF">2019-10-07T19:48:10Z</dcterms:modified>
</cp:coreProperties>
</file>